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25.13\施設共有フォルダー\５．営繕業務\４．計画（大規模）修繕\令和３年度\設委第2号　（第１期）Ａ棟空調設備改修工事設計業務委託\03公告\（第１期）Ａ棟空調設備改修工事設計委託\"/>
    </mc:Choice>
  </mc:AlternateContent>
  <bookViews>
    <workbookView xWindow="0" yWindow="0" windowWidth="20490" windowHeight="7185" tabRatio="861"/>
  </bookViews>
  <sheets>
    <sheet name="A棟" sheetId="17" r:id="rId1"/>
  </sheets>
  <definedNames>
    <definedName name="_xlnm.Print_Area" localSheetId="0">A棟!$A$1:$V$69</definedName>
    <definedName name="_xlnm.Print_Titles" localSheetId="0">A棟!$A:$P,A棟!$3:$4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7" l="1"/>
  <c r="M41" i="17"/>
  <c r="K35" i="17"/>
  <c r="L35" i="17"/>
  <c r="A50" i="17" l="1"/>
  <c r="K51" i="17" l="1"/>
  <c r="L51" i="17" l="1"/>
  <c r="M51" i="17"/>
  <c r="K21" i="17"/>
  <c r="G21" i="17"/>
  <c r="L21" i="17" l="1"/>
  <c r="K40" i="17"/>
  <c r="L40" i="17" s="1"/>
  <c r="K38" i="17"/>
  <c r="L38" i="17" s="1"/>
  <c r="K66" i="17"/>
  <c r="G66" i="17"/>
  <c r="K65" i="17"/>
  <c r="G65" i="17"/>
  <c r="K67" i="17"/>
  <c r="G67" i="17"/>
  <c r="K64" i="17"/>
  <c r="K63" i="17"/>
  <c r="K61" i="17"/>
  <c r="K60" i="17"/>
  <c r="K59" i="17"/>
  <c r="K58" i="17"/>
  <c r="K56" i="17"/>
  <c r="K55" i="17"/>
  <c r="K54" i="17"/>
  <c r="K53" i="17"/>
  <c r="K52" i="17"/>
  <c r="M52" i="17" s="1"/>
  <c r="K50" i="17"/>
  <c r="M50" i="17" s="1"/>
  <c r="K49" i="17"/>
  <c r="M49" i="17" s="1"/>
  <c r="K48" i="17"/>
  <c r="M48" i="17" s="1"/>
  <c r="K47" i="17"/>
  <c r="M47" i="17" s="1"/>
  <c r="K46" i="17"/>
  <c r="K45" i="17"/>
  <c r="K44" i="17"/>
  <c r="K43" i="17"/>
  <c r="K42" i="17"/>
  <c r="K41" i="17"/>
  <c r="K39" i="17"/>
  <c r="K37" i="17"/>
  <c r="K36" i="17"/>
  <c r="K34" i="17"/>
  <c r="K33" i="17"/>
  <c r="K32" i="17"/>
  <c r="K31" i="17"/>
  <c r="K30" i="17"/>
  <c r="K29" i="17"/>
  <c r="M30" i="17" s="1"/>
  <c r="K28" i="17"/>
  <c r="K27" i="17"/>
  <c r="K26" i="17"/>
  <c r="K25" i="17"/>
  <c r="K24" i="17"/>
  <c r="K23" i="17"/>
  <c r="K22" i="17"/>
  <c r="K20" i="17"/>
  <c r="K19" i="17"/>
  <c r="K18" i="17"/>
  <c r="K17" i="17"/>
  <c r="K16" i="17"/>
  <c r="M17" i="17" s="1"/>
  <c r="K15" i="17"/>
  <c r="K14" i="17"/>
  <c r="K13" i="17"/>
  <c r="K12" i="17"/>
  <c r="K11" i="17"/>
  <c r="K10" i="17"/>
  <c r="K9" i="17"/>
  <c r="K8" i="17"/>
  <c r="K7" i="17"/>
  <c r="K6" i="17"/>
  <c r="K5" i="17"/>
  <c r="M43" i="17" l="1"/>
  <c r="M8" i="17"/>
  <c r="M15" i="17"/>
  <c r="L65" i="17"/>
  <c r="L66" i="17"/>
  <c r="L67" i="17"/>
  <c r="M53" i="17"/>
  <c r="M59" i="17"/>
  <c r="G5" i="17" l="1"/>
  <c r="L5" i="17" s="1"/>
  <c r="G57" i="17" l="1"/>
  <c r="G64" i="17"/>
  <c r="L64" i="17" s="1"/>
  <c r="G63" i="17"/>
  <c r="L63" i="17" s="1"/>
  <c r="G61" i="17"/>
  <c r="L61" i="17" s="1"/>
  <c r="G60" i="17"/>
  <c r="L60" i="17" s="1"/>
  <c r="G54" i="17"/>
  <c r="L54" i="17" s="1"/>
  <c r="G56" i="17"/>
  <c r="L56" i="17" s="1"/>
  <c r="G55" i="17"/>
  <c r="L55" i="17" s="1"/>
  <c r="G53" i="17"/>
  <c r="L53" i="17" s="1"/>
  <c r="G52" i="17"/>
  <c r="L52" i="17" s="1"/>
  <c r="G59" i="17"/>
  <c r="L59" i="17" s="1"/>
  <c r="G58" i="17"/>
  <c r="L58" i="17" s="1"/>
  <c r="G50" i="17"/>
  <c r="L50" i="17" s="1"/>
  <c r="G28" i="17" l="1"/>
  <c r="L28" i="17" s="1"/>
  <c r="G43" i="17"/>
  <c r="L43" i="17" s="1"/>
  <c r="G42" i="17"/>
  <c r="L42" i="17" s="1"/>
  <c r="G49" i="17"/>
  <c r="L49" i="17" s="1"/>
  <c r="G48" i="17"/>
  <c r="L48" i="17" s="1"/>
  <c r="G41" i="17"/>
  <c r="L41" i="17" s="1"/>
  <c r="L39" i="17"/>
  <c r="L37" i="17"/>
  <c r="G36" i="17"/>
  <c r="L36" i="17" s="1"/>
  <c r="G35" i="17"/>
  <c r="G34" i="17"/>
  <c r="L34" i="17" s="1"/>
  <c r="G33" i="17"/>
  <c r="L33" i="17" s="1"/>
  <c r="G32" i="17"/>
  <c r="L32" i="17" s="1"/>
  <c r="G31" i="17"/>
  <c r="L31" i="17" s="1"/>
  <c r="G30" i="17"/>
  <c r="L30" i="17" s="1"/>
  <c r="G29" i="17"/>
  <c r="L29" i="17" s="1"/>
  <c r="G27" i="17"/>
  <c r="L27" i="17" s="1"/>
  <c r="G26" i="17"/>
  <c r="L26" i="17" s="1"/>
  <c r="G47" i="17"/>
  <c r="L47" i="17" s="1"/>
  <c r="G46" i="17"/>
  <c r="L46" i="17" s="1"/>
  <c r="G45" i="17"/>
  <c r="L45" i="17" s="1"/>
  <c r="G44" i="17"/>
  <c r="L44" i="17" s="1"/>
  <c r="G22" i="17"/>
  <c r="L22" i="17" s="1"/>
  <c r="G25" i="17"/>
  <c r="L25" i="17" s="1"/>
  <c r="G24" i="17"/>
  <c r="L24" i="17" s="1"/>
  <c r="G23" i="17"/>
  <c r="L23" i="17" s="1"/>
  <c r="G20" i="17"/>
  <c r="L20" i="17" s="1"/>
  <c r="G19" i="17"/>
  <c r="L19" i="17" s="1"/>
  <c r="G18" i="17"/>
  <c r="L18" i="17" s="1"/>
  <c r="G17" i="17"/>
  <c r="L17" i="17" s="1"/>
  <c r="G16" i="17"/>
  <c r="L16" i="17" s="1"/>
  <c r="G15" i="17"/>
  <c r="L15" i="17" s="1"/>
  <c r="G14" i="17"/>
  <c r="L14" i="17" s="1"/>
  <c r="G13" i="17"/>
  <c r="L13" i="17" s="1"/>
  <c r="G12" i="17"/>
  <c r="L12" i="17" s="1"/>
  <c r="G11" i="17"/>
  <c r="L11" i="17" s="1"/>
  <c r="G10" i="17"/>
  <c r="L10" i="17" s="1"/>
  <c r="G9" i="17"/>
  <c r="L9" i="17" s="1"/>
  <c r="G8" i="17"/>
  <c r="L8" i="17" s="1"/>
  <c r="G7" i="17"/>
  <c r="L7" i="17" s="1"/>
  <c r="G6" i="17"/>
  <c r="L6" i="17" s="1"/>
  <c r="G68" i="17" l="1"/>
  <c r="A6" i="17" l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l="1"/>
  <c r="A22" i="17" s="1"/>
  <c r="A23" i="17" s="1"/>
  <c r="A24" i="17" s="1"/>
  <c r="A25" i="17" s="1"/>
  <c r="A26" i="17" l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1" i="17" l="1"/>
  <c r="A52" i="17" s="1"/>
  <c r="A53" i="17" s="1"/>
  <c r="A54" i="17" s="1"/>
  <c r="A55" i="17" s="1"/>
  <c r="A56" i="17" s="1"/>
  <c r="A57" i="17" s="1"/>
  <c r="A58" i="17" s="1"/>
  <c r="A59" i="17" s="1"/>
  <c r="A60" i="17" s="1"/>
  <c r="A61" i="17" l="1"/>
  <c r="A62" i="17" l="1"/>
  <c r="A63" i="17" s="1"/>
  <c r="A64" i="17" s="1"/>
  <c r="A65" i="17" s="1"/>
  <c r="A66" i="17" s="1"/>
  <c r="A67" i="17" s="1"/>
</calcChain>
</file>

<file path=xl/sharedStrings.xml><?xml version="1.0" encoding="utf-8"?>
<sst xmlns="http://schemas.openxmlformats.org/spreadsheetml/2006/main" count="387" uniqueCount="136">
  <si>
    <t>棟名</t>
    <rPh sb="0" eb="1">
      <t>トウ</t>
    </rPh>
    <rPh sb="1" eb="2">
      <t>メイ</t>
    </rPh>
    <phoneticPr fontId="1"/>
  </si>
  <si>
    <t>階</t>
    <rPh sb="0" eb="1">
      <t>カイ</t>
    </rPh>
    <phoneticPr fontId="1"/>
  </si>
  <si>
    <t>面積（㎡）</t>
    <rPh sb="0" eb="2">
      <t>メンセキ</t>
    </rPh>
    <phoneticPr fontId="1"/>
  </si>
  <si>
    <t>研究室</t>
    <rPh sb="0" eb="3">
      <t>ケンキュウシツ</t>
    </rPh>
    <phoneticPr fontId="1"/>
  </si>
  <si>
    <t>演習室</t>
    <rPh sb="0" eb="2">
      <t>エンシュウ</t>
    </rPh>
    <rPh sb="2" eb="3">
      <t>シツ</t>
    </rPh>
    <phoneticPr fontId="1"/>
  </si>
  <si>
    <t>室         名</t>
    <rPh sb="0" eb="1">
      <t>シツ</t>
    </rPh>
    <rPh sb="10" eb="11">
      <t>メイ</t>
    </rPh>
    <phoneticPr fontId="1"/>
  </si>
  <si>
    <t>番号</t>
    <rPh sb="0" eb="2">
      <t>バンゴウ</t>
    </rPh>
    <phoneticPr fontId="1"/>
  </si>
  <si>
    <t>台数</t>
    <rPh sb="0" eb="2">
      <t>ダイスウ</t>
    </rPh>
    <phoneticPr fontId="1"/>
  </si>
  <si>
    <t>冷房能力計</t>
    <rPh sb="0" eb="2">
      <t>レイボウ</t>
    </rPh>
    <rPh sb="2" eb="4">
      <t>ノウリョク</t>
    </rPh>
    <rPh sb="4" eb="5">
      <t>ケイ</t>
    </rPh>
    <phoneticPr fontId="1"/>
  </si>
  <si>
    <t>室外機</t>
    <rPh sb="0" eb="3">
      <t>シツガイキ</t>
    </rPh>
    <phoneticPr fontId="1"/>
  </si>
  <si>
    <t>-</t>
  </si>
  <si>
    <t>206A</t>
  </si>
  <si>
    <t>206B</t>
  </si>
  <si>
    <t>207A</t>
  </si>
  <si>
    <t>207B</t>
  </si>
  <si>
    <t>中講義室</t>
    <rPh sb="0" eb="1">
      <t>チュウ</t>
    </rPh>
    <rPh sb="1" eb="4">
      <t>コウギシツ</t>
    </rPh>
    <phoneticPr fontId="1"/>
  </si>
  <si>
    <t>自習室</t>
    <rPh sb="0" eb="3">
      <t>ジシュウシツ</t>
    </rPh>
    <phoneticPr fontId="1"/>
  </si>
  <si>
    <t>カルチャールーム１</t>
  </si>
  <si>
    <t>カルチャールーム２</t>
  </si>
  <si>
    <t>カルチャールーム３</t>
  </si>
  <si>
    <t>学生ホール</t>
    <rPh sb="0" eb="2">
      <t>ガクセイ</t>
    </rPh>
    <phoneticPr fontId="1"/>
  </si>
  <si>
    <t>A1</t>
  </si>
  <si>
    <t>A1</t>
    <phoneticPr fontId="1"/>
  </si>
  <si>
    <t>A2</t>
  </si>
  <si>
    <t>A2</t>
    <phoneticPr fontId="1"/>
  </si>
  <si>
    <t>A6</t>
  </si>
  <si>
    <t>A6</t>
    <phoneticPr fontId="1"/>
  </si>
  <si>
    <t>-</t>
    <phoneticPr fontId="1"/>
  </si>
  <si>
    <t>-</t>
    <phoneticPr fontId="1"/>
  </si>
  <si>
    <t>室管理者</t>
    <rPh sb="0" eb="1">
      <t>シツ</t>
    </rPh>
    <rPh sb="1" eb="4">
      <t>カンリシャ</t>
    </rPh>
    <phoneticPr fontId="1"/>
  </si>
  <si>
    <t>(火元責任者)</t>
    <rPh sb="1" eb="3">
      <t>ヒモト</t>
    </rPh>
    <rPh sb="3" eb="6">
      <t>セキニンシャ</t>
    </rPh>
    <phoneticPr fontId="1"/>
  </si>
  <si>
    <t>室番</t>
    <rPh sb="0" eb="1">
      <t>シツ</t>
    </rPh>
    <rPh sb="1" eb="2">
      <t>バン</t>
    </rPh>
    <phoneticPr fontId="1"/>
  </si>
  <si>
    <t>案内</t>
    <rPh sb="0" eb="2">
      <t>アンナイ</t>
    </rPh>
    <phoneticPr fontId="1"/>
  </si>
  <si>
    <t>守衛室（えんぴつ塔）←更新済？</t>
    <rPh sb="0" eb="3">
      <t>シュエイシツ</t>
    </rPh>
    <rPh sb="8" eb="9">
      <t>トウ</t>
    </rPh>
    <rPh sb="11" eb="13">
      <t>コウシン</t>
    </rPh>
    <rPh sb="13" eb="14">
      <t>ス</t>
    </rPh>
    <phoneticPr fontId="1"/>
  </si>
  <si>
    <t>守衛仮眠室（えんぴつ塔）←更新済み？</t>
    <rPh sb="0" eb="2">
      <t>シュエイ</t>
    </rPh>
    <rPh sb="2" eb="5">
      <t>カミンシツ</t>
    </rPh>
    <rPh sb="10" eb="11">
      <t>トウ</t>
    </rPh>
    <rPh sb="13" eb="15">
      <t>コウシン</t>
    </rPh>
    <rPh sb="15" eb="16">
      <t>ス</t>
    </rPh>
    <phoneticPr fontId="1"/>
  </si>
  <si>
    <t>更衣室</t>
    <rPh sb="0" eb="3">
      <t>コウイシツ</t>
    </rPh>
    <phoneticPr fontId="1"/>
  </si>
  <si>
    <t>厨房事務室</t>
    <rPh sb="0" eb="2">
      <t>チュウボウ</t>
    </rPh>
    <rPh sb="2" eb="5">
      <t>ジムシツ</t>
    </rPh>
    <phoneticPr fontId="1"/>
  </si>
  <si>
    <t>特高電気室</t>
    <rPh sb="0" eb="2">
      <t>トッコウ</t>
    </rPh>
    <rPh sb="2" eb="4">
      <t>デンキ</t>
    </rPh>
    <rPh sb="4" eb="5">
      <t>シツ</t>
    </rPh>
    <phoneticPr fontId="1"/>
  </si>
  <si>
    <t>通路(主菜･主食等選定→清算)</t>
    <rPh sb="0" eb="2">
      <t>ツウロ</t>
    </rPh>
    <rPh sb="3" eb="5">
      <t>シュサイ</t>
    </rPh>
    <rPh sb="6" eb="8">
      <t>シュショク</t>
    </rPh>
    <rPh sb="8" eb="9">
      <t>ナド</t>
    </rPh>
    <rPh sb="9" eb="11">
      <t>センテイ</t>
    </rPh>
    <rPh sb="12" eb="14">
      <t>セイサン</t>
    </rPh>
    <phoneticPr fontId="1"/>
  </si>
  <si>
    <t>山本　薫</t>
    <rPh sb="0" eb="2">
      <t>ヤマモト</t>
    </rPh>
    <rPh sb="3" eb="4">
      <t>カオル</t>
    </rPh>
    <phoneticPr fontId="1"/>
  </si>
  <si>
    <t>中谷博美</t>
    <rPh sb="0" eb="2">
      <t>ナカタニ</t>
    </rPh>
    <rPh sb="2" eb="4">
      <t>ヒロミ</t>
    </rPh>
    <phoneticPr fontId="1"/>
  </si>
  <si>
    <t>棚瀬慈郎</t>
    <rPh sb="0" eb="2">
      <t>タナセ</t>
    </rPh>
    <rPh sb="2" eb="3">
      <t>ジ</t>
    </rPh>
    <rPh sb="3" eb="4">
      <t>ロウ</t>
    </rPh>
    <phoneticPr fontId="1"/>
  </si>
  <si>
    <t>呉　凌非</t>
    <rPh sb="0" eb="1">
      <t>ゴ</t>
    </rPh>
    <rPh sb="2" eb="3">
      <t>リョウ</t>
    </rPh>
    <rPh sb="3" eb="4">
      <t>ヒ</t>
    </rPh>
    <phoneticPr fontId="1"/>
  </si>
  <si>
    <t>橋本周子</t>
    <rPh sb="0" eb="2">
      <t>ハシモト</t>
    </rPh>
    <rPh sb="2" eb="4">
      <t>シュウコ</t>
    </rPh>
    <phoneticPr fontId="1"/>
  </si>
  <si>
    <t>(福永　正)</t>
    <rPh sb="1" eb="3">
      <t>フクナガ</t>
    </rPh>
    <rPh sb="4" eb="5">
      <t>タダシ</t>
    </rPh>
    <phoneticPr fontId="1"/>
  </si>
  <si>
    <t>坂本輝世</t>
    <rPh sb="0" eb="2">
      <t>サカモト</t>
    </rPh>
    <rPh sb="2" eb="4">
      <t>テルヨ</t>
    </rPh>
    <phoneticPr fontId="1"/>
  </si>
  <si>
    <t>河かおる</t>
    <rPh sb="0" eb="1">
      <t>カワ</t>
    </rPh>
    <phoneticPr fontId="1"/>
  </si>
  <si>
    <t>吉村淳一</t>
    <rPh sb="0" eb="2">
      <t>ヨシムラ</t>
    </rPh>
    <rPh sb="2" eb="4">
      <t>ジュンイチ</t>
    </rPh>
    <phoneticPr fontId="1"/>
  </si>
  <si>
    <t>生協本部　←開学後増設</t>
    <rPh sb="0" eb="2">
      <t>セイキョウ</t>
    </rPh>
    <rPh sb="2" eb="4">
      <t>ホンブ</t>
    </rPh>
    <rPh sb="6" eb="8">
      <t>カイガク</t>
    </rPh>
    <rPh sb="8" eb="9">
      <t>ゴ</t>
    </rPh>
    <rPh sb="9" eb="11">
      <t>ゾウセツ</t>
    </rPh>
    <phoneticPr fontId="1"/>
  </si>
  <si>
    <t>清掃員控室　←開学後増設</t>
    <rPh sb="0" eb="3">
      <t>セイソウイン</t>
    </rPh>
    <rPh sb="3" eb="5">
      <t>ヒカエシツ</t>
    </rPh>
    <rPh sb="7" eb="9">
      <t>カイガク</t>
    </rPh>
    <rPh sb="9" eb="10">
      <t>ゴ</t>
    </rPh>
    <rPh sb="10" eb="12">
      <t>ゾウセツ</t>
    </rPh>
    <phoneticPr fontId="1"/>
  </si>
  <si>
    <t>森山将:生協</t>
    <rPh sb="0" eb="2">
      <t>モリヤマ</t>
    </rPh>
    <rPh sb="2" eb="3">
      <t>ショウ</t>
    </rPh>
    <rPh sb="4" eb="6">
      <t>セイキョウ</t>
    </rPh>
    <phoneticPr fontId="1"/>
  </si>
  <si>
    <t>ゴミ置場(旧：厨芥庫)</t>
    <rPh sb="2" eb="3">
      <t>オ</t>
    </rPh>
    <rPh sb="3" eb="4">
      <t>バ</t>
    </rPh>
    <rPh sb="5" eb="6">
      <t>キュウ</t>
    </rPh>
    <rPh sb="7" eb="9">
      <t>チュウカイ</t>
    </rPh>
    <rPh sb="9" eb="10">
      <t>コソウコ</t>
    </rPh>
    <phoneticPr fontId="1"/>
  </si>
  <si>
    <t>○</t>
    <phoneticPr fontId="1"/>
  </si>
  <si>
    <t>設置年度</t>
    <rPh sb="0" eb="2">
      <t>セッチ</t>
    </rPh>
    <rPh sb="2" eb="4">
      <t>ネンド</t>
    </rPh>
    <phoneticPr fontId="1"/>
  </si>
  <si>
    <t>既設単独
エアコン有</t>
    <rPh sb="0" eb="2">
      <t>キセツ</t>
    </rPh>
    <rPh sb="2" eb="4">
      <t>タンドク</t>
    </rPh>
    <rPh sb="9" eb="10">
      <t>アリ</t>
    </rPh>
    <phoneticPr fontId="1"/>
  </si>
  <si>
    <t>系統１</t>
    <rPh sb="0" eb="2">
      <t>ケイトウ</t>
    </rPh>
    <phoneticPr fontId="1"/>
  </si>
  <si>
    <t>系統２</t>
    <rPh sb="0" eb="2">
      <t>ケイトウ</t>
    </rPh>
    <phoneticPr fontId="1"/>
  </si>
  <si>
    <t>室外機系統</t>
    <rPh sb="0" eb="3">
      <t>シツガイキ</t>
    </rPh>
    <rPh sb="3" eb="5">
      <t>ケイトウ</t>
    </rPh>
    <phoneticPr fontId="1"/>
  </si>
  <si>
    <t>系統３</t>
    <rPh sb="0" eb="2">
      <t>ケイトウ</t>
    </rPh>
    <phoneticPr fontId="1"/>
  </si>
  <si>
    <t>系統４</t>
    <rPh sb="0" eb="2">
      <t>ケイトウ</t>
    </rPh>
    <phoneticPr fontId="1"/>
  </si>
  <si>
    <t>系統５</t>
    <rPh sb="0" eb="2">
      <t>ケイトウ</t>
    </rPh>
    <phoneticPr fontId="1"/>
  </si>
  <si>
    <t>系統６</t>
    <rPh sb="0" eb="2">
      <t>ケイトウ</t>
    </rPh>
    <phoneticPr fontId="1"/>
  </si>
  <si>
    <t>系統７</t>
    <rPh sb="0" eb="2">
      <t>ケイトウ</t>
    </rPh>
    <phoneticPr fontId="1"/>
  </si>
  <si>
    <t>系統８</t>
    <rPh sb="0" eb="2">
      <t>ケイトウ</t>
    </rPh>
    <phoneticPr fontId="1"/>
  </si>
  <si>
    <t>系統９</t>
    <rPh sb="0" eb="2">
      <t>ケイトウ</t>
    </rPh>
    <phoneticPr fontId="1"/>
  </si>
  <si>
    <t>系統10</t>
    <rPh sb="0" eb="2">
      <t>ケイトウ</t>
    </rPh>
    <phoneticPr fontId="1"/>
  </si>
  <si>
    <t>系統11</t>
    <rPh sb="0" eb="2">
      <t>ケイトウ</t>
    </rPh>
    <phoneticPr fontId="1"/>
  </si>
  <si>
    <t>系統12</t>
    <rPh sb="0" eb="2">
      <t>ケイトウ</t>
    </rPh>
    <phoneticPr fontId="1"/>
  </si>
  <si>
    <t>系統13</t>
    <rPh sb="0" eb="2">
      <t>ケイトウ</t>
    </rPh>
    <phoneticPr fontId="1"/>
  </si>
  <si>
    <t>（W）</t>
    <phoneticPr fontId="1"/>
  </si>
  <si>
    <t>冷房能力計(W)</t>
    <rPh sb="0" eb="2">
      <t>レイボウ</t>
    </rPh>
    <rPh sb="2" eb="4">
      <t>ノウリョク</t>
    </rPh>
    <rPh sb="4" eb="5">
      <t>ケイ</t>
    </rPh>
    <phoneticPr fontId="1"/>
  </si>
  <si>
    <t>系統毎の内機</t>
    <rPh sb="0" eb="2">
      <t>ケイトウ</t>
    </rPh>
    <rPh sb="2" eb="3">
      <t>ゴト</t>
    </rPh>
    <rPh sb="4" eb="6">
      <t>ナイキ</t>
    </rPh>
    <phoneticPr fontId="1"/>
  </si>
  <si>
    <t>既設ﾊﾟｯｹｰｼﾞAC</t>
    <rPh sb="0" eb="2">
      <t>キセツ</t>
    </rPh>
    <phoneticPr fontId="1"/>
  </si>
  <si>
    <t>(W/m2)</t>
    <phoneticPr fontId="1"/>
  </si>
  <si>
    <t>（台）</t>
    <rPh sb="1" eb="2">
      <t>ダイ</t>
    </rPh>
    <phoneticPr fontId="1"/>
  </si>
  <si>
    <t>備　考</t>
    <rPh sb="0" eb="1">
      <t>ビ</t>
    </rPh>
    <rPh sb="2" eb="3">
      <t>コウ</t>
    </rPh>
    <phoneticPr fontId="1"/>
  </si>
  <si>
    <t>をどうするか</t>
    <phoneticPr fontId="1"/>
  </si>
  <si>
    <t>全熱交換器</t>
    <rPh sb="0" eb="1">
      <t>ゼン</t>
    </rPh>
    <rPh sb="1" eb="5">
      <t>ネツコウカンキ</t>
    </rPh>
    <phoneticPr fontId="1"/>
  </si>
  <si>
    <t>換気扇or</t>
    <rPh sb="0" eb="3">
      <t>カンキセン</t>
    </rPh>
    <phoneticPr fontId="1"/>
  </si>
  <si>
    <t>85kW×1台</t>
    <rPh sb="6" eb="7">
      <t>ダイ</t>
    </rPh>
    <phoneticPr fontId="1"/>
  </si>
  <si>
    <t>40kW×1台</t>
    <rPh sb="6" eb="7">
      <t>ダイ</t>
    </rPh>
    <phoneticPr fontId="1"/>
  </si>
  <si>
    <t>56kW×1台</t>
    <rPh sb="6" eb="7">
      <t>ダイ</t>
    </rPh>
    <phoneticPr fontId="1"/>
  </si>
  <si>
    <t>67kW×1台</t>
    <rPh sb="6" eb="7">
      <t>ダイ</t>
    </rPh>
    <phoneticPr fontId="1"/>
  </si>
  <si>
    <t>内機冷房能力</t>
    <rPh sb="0" eb="2">
      <t>ナイキ</t>
    </rPh>
    <rPh sb="2" eb="4">
      <t>レイボウ</t>
    </rPh>
    <rPh sb="4" eb="6">
      <t>ノウリョク</t>
    </rPh>
    <phoneticPr fontId="1"/>
  </si>
  <si>
    <t>更新</t>
    <rPh sb="0" eb="2">
      <t>コウシン</t>
    </rPh>
    <phoneticPr fontId="1"/>
  </si>
  <si>
    <t>設置</t>
    <rPh sb="0" eb="2">
      <t>セッチ</t>
    </rPh>
    <phoneticPr fontId="1"/>
  </si>
  <si>
    <t>当初</t>
    <rPh sb="0" eb="2">
      <t>トウショ</t>
    </rPh>
    <phoneticPr fontId="1"/>
  </si>
  <si>
    <t>50kW×1台</t>
    <rPh sb="6" eb="7">
      <t>ダイ</t>
    </rPh>
    <phoneticPr fontId="1"/>
  </si>
  <si>
    <t>鉛筆</t>
    <rPh sb="0" eb="2">
      <t>エンピツ</t>
    </rPh>
    <phoneticPr fontId="1"/>
  </si>
  <si>
    <t>(堀江由視)</t>
    <rPh sb="1" eb="3">
      <t>ホリエ</t>
    </rPh>
    <rPh sb="3" eb="4">
      <t>ヨシ</t>
    </rPh>
    <rPh sb="4" eb="5">
      <t>シ</t>
    </rPh>
    <phoneticPr fontId="1"/>
  </si>
  <si>
    <t>(塚本康二)</t>
    <rPh sb="1" eb="3">
      <t>ツカモト</t>
    </rPh>
    <rPh sb="3" eb="4">
      <t>ヤス</t>
    </rPh>
    <rPh sb="4" eb="5">
      <t>ニ</t>
    </rPh>
    <phoneticPr fontId="1"/>
  </si>
  <si>
    <t>(日比大希)</t>
    <rPh sb="1" eb="2">
      <t>ヒ</t>
    </rPh>
    <rPh sb="2" eb="3">
      <t>ヒ</t>
    </rPh>
    <rPh sb="3" eb="5">
      <t>ヒロキ</t>
    </rPh>
    <phoneticPr fontId="1"/>
  </si>
  <si>
    <t>ｶﾌﾞｼｸ･ｱﾝﾄﾆｱ</t>
    <phoneticPr fontId="1"/>
  </si>
  <si>
    <t>ﾏｰﾃｨﾝ･ﾎｰｸｽ</t>
    <phoneticPr fontId="1"/>
  </si>
  <si>
    <t>ｼﾞｮﾝ･ﾘﾋﾟｰ</t>
    <phoneticPr fontId="1"/>
  </si>
  <si>
    <t>ﾎﾞﾙｼﾞｷﾞﾝ･ﾌﾞﾚﾝｻｲﾝ</t>
    <phoneticPr fontId="1"/>
  </si>
  <si>
    <t>(ｼﾞｮﾝ･ﾘﾋﾟｰ)</t>
    <phoneticPr fontId="1"/>
  </si>
  <si>
    <t>間永次郎</t>
    <rPh sb="0" eb="1">
      <t>カン</t>
    </rPh>
    <rPh sb="1" eb="4">
      <t>エイジロウ</t>
    </rPh>
    <phoneticPr fontId="1"/>
  </si>
  <si>
    <t>ｻﾝﾌｫ･ｼﾞｬﾝﾊﾞﾃｨｽﾄ</t>
    <phoneticPr fontId="1"/>
  </si>
  <si>
    <t>近藤祐樹</t>
    <rPh sb="0" eb="2">
      <t>コンドウ</t>
    </rPh>
    <rPh sb="2" eb="4">
      <t>ユウキ</t>
    </rPh>
    <phoneticPr fontId="1"/>
  </si>
  <si>
    <t>(池野則男)</t>
    <rPh sb="1" eb="3">
      <t>イケノ</t>
    </rPh>
    <rPh sb="3" eb="5">
      <t>ノリオ</t>
    </rPh>
    <phoneticPr fontId="1"/>
  </si>
  <si>
    <t>入試室</t>
    <rPh sb="0" eb="2">
      <t>ニュウシ</t>
    </rPh>
    <rPh sb="2" eb="3">
      <t>シツ</t>
    </rPh>
    <phoneticPr fontId="1"/>
  </si>
  <si>
    <t>事務局（財務）</t>
    <rPh sb="0" eb="3">
      <t>ジムキョク</t>
    </rPh>
    <rPh sb="4" eb="6">
      <t>ザイム</t>
    </rPh>
    <phoneticPr fontId="1"/>
  </si>
  <si>
    <t>真島ｱﾏﾝﾀﾞ</t>
    <rPh sb="0" eb="2">
      <t>マシマ</t>
    </rPh>
    <phoneticPr fontId="1"/>
  </si>
  <si>
    <t>(萩章範)</t>
    <rPh sb="1" eb="2">
      <t>ハギ</t>
    </rPh>
    <rPh sb="2" eb="3">
      <t>アキラ</t>
    </rPh>
    <rPh sb="3" eb="4">
      <t>ハン</t>
    </rPh>
    <phoneticPr fontId="1"/>
  </si>
  <si>
    <t>厨房１</t>
    <rPh sb="0" eb="2">
      <t>チュウボウ</t>
    </rPh>
    <phoneticPr fontId="1"/>
  </si>
  <si>
    <t>厨房２</t>
    <rPh sb="0" eb="2">
      <t>チュウボウ</t>
    </rPh>
    <phoneticPr fontId="1"/>
  </si>
  <si>
    <t>厨房３</t>
    <rPh sb="0" eb="2">
      <t>チュウボウ</t>
    </rPh>
    <phoneticPr fontId="1"/>
  </si>
  <si>
    <t>厨房４</t>
    <rPh sb="0" eb="2">
      <t>チュウボウ</t>
    </rPh>
    <phoneticPr fontId="1"/>
  </si>
  <si>
    <t>(藤井博史:生協)</t>
    <rPh sb="1" eb="3">
      <t>フジイ</t>
    </rPh>
    <rPh sb="3" eb="5">
      <t>ヒロシ</t>
    </rPh>
    <rPh sb="6" eb="8">
      <t>セイキョウ</t>
    </rPh>
    <phoneticPr fontId="1"/>
  </si>
  <si>
    <r>
      <t>ショップ</t>
    </r>
    <r>
      <rPr>
        <sz val="11"/>
        <color rgb="FFFF0000"/>
        <rFont val="ＭＳ Ｐゴシック"/>
        <family val="3"/>
        <charset val="128"/>
      </rPr>
      <t>(2019年10月改装済)</t>
    </r>
    <rPh sb="9" eb="10">
      <t>ネン</t>
    </rPh>
    <rPh sb="12" eb="13">
      <t>ガツ</t>
    </rPh>
    <rPh sb="13" eb="15">
      <t>カイソウ</t>
    </rPh>
    <rPh sb="15" eb="16">
      <t>スミ</t>
    </rPh>
    <phoneticPr fontId="1"/>
  </si>
  <si>
    <t>案内所</t>
    <rPh sb="0" eb="3">
      <t>アンナイショ</t>
    </rPh>
    <phoneticPr fontId="1"/>
  </si>
  <si>
    <t>生協本部裏倉庫</t>
    <rPh sb="0" eb="2">
      <t>セイキョウ</t>
    </rPh>
    <rPh sb="2" eb="4">
      <t>ホンブ</t>
    </rPh>
    <rPh sb="4" eb="5">
      <t>ウラ</t>
    </rPh>
    <rPh sb="5" eb="7">
      <t>ソウコ</t>
    </rPh>
    <phoneticPr fontId="1"/>
  </si>
  <si>
    <t>ﾊﾟｯｹｰｼﾞAC</t>
  </si>
  <si>
    <t>ﾂｲﾝﾊﾟｯｹｰｼﾞ</t>
    <phoneticPr fontId="1"/>
  </si>
  <si>
    <t>設備用AC</t>
    <rPh sb="0" eb="2">
      <t>セツビ</t>
    </rPh>
    <rPh sb="2" eb="3">
      <t>ヨウ</t>
    </rPh>
    <phoneticPr fontId="1"/>
  </si>
  <si>
    <t>95kW×1台</t>
    <rPh sb="6" eb="7">
      <t>ダイ</t>
    </rPh>
    <phoneticPr fontId="1"/>
  </si>
  <si>
    <t>―</t>
    <phoneticPr fontId="1"/>
  </si>
  <si>
    <t>屋外</t>
    <rPh sb="0" eb="2">
      <t>オクガイ</t>
    </rPh>
    <phoneticPr fontId="1"/>
  </si>
  <si>
    <r>
      <t>中講義室</t>
    </r>
    <r>
      <rPr>
        <sz val="11"/>
        <color theme="0"/>
        <rFont val="ＭＳ Ｐゴシック"/>
        <family val="3"/>
        <charset val="128"/>
      </rPr>
      <t>　天井高い</t>
    </r>
    <rPh sb="0" eb="1">
      <t>チュウ</t>
    </rPh>
    <rPh sb="1" eb="4">
      <t>コウギシツ</t>
    </rPh>
    <phoneticPr fontId="1"/>
  </si>
  <si>
    <r>
      <t>講師控室</t>
    </r>
    <r>
      <rPr>
        <sz val="11"/>
        <color theme="0"/>
        <rFont val="ＭＳ Ｐゴシック"/>
        <family val="3"/>
        <charset val="128"/>
      </rPr>
      <t>　天井高い</t>
    </r>
    <rPh sb="0" eb="2">
      <t>コウシ</t>
    </rPh>
    <rPh sb="2" eb="4">
      <t>ヒカエシツ</t>
    </rPh>
    <phoneticPr fontId="1"/>
  </si>
  <si>
    <r>
      <t>教員室（南西）</t>
    </r>
    <r>
      <rPr>
        <sz val="11"/>
        <color theme="0"/>
        <rFont val="ＭＳ Ｐゴシック"/>
        <family val="3"/>
        <charset val="128"/>
      </rPr>
      <t>天井高い</t>
    </r>
    <rPh sb="0" eb="2">
      <t>キョウイン</t>
    </rPh>
    <rPh sb="2" eb="3">
      <t>シツ</t>
    </rPh>
    <rPh sb="4" eb="6">
      <t>ナンセイ</t>
    </rPh>
    <rPh sb="7" eb="9">
      <t>テンジョウ</t>
    </rPh>
    <rPh sb="9" eb="10">
      <t>タカ</t>
    </rPh>
    <phoneticPr fontId="1"/>
  </si>
  <si>
    <r>
      <t>教員室（北東）</t>
    </r>
    <r>
      <rPr>
        <sz val="11"/>
        <color theme="0"/>
        <rFont val="ＭＳ Ｐゴシック"/>
        <family val="3"/>
        <charset val="128"/>
      </rPr>
      <t>天井高い</t>
    </r>
    <rPh sb="0" eb="2">
      <t>キョウイン</t>
    </rPh>
    <rPh sb="2" eb="3">
      <t>シツ</t>
    </rPh>
    <rPh sb="4" eb="5">
      <t>キタ</t>
    </rPh>
    <rPh sb="5" eb="6">
      <t>トウ</t>
    </rPh>
    <phoneticPr fontId="1"/>
  </si>
  <si>
    <r>
      <t>相談室（北東）</t>
    </r>
    <r>
      <rPr>
        <sz val="11"/>
        <color theme="0"/>
        <rFont val="ＭＳ Ｐゴシック"/>
        <family val="3"/>
        <charset val="128"/>
      </rPr>
      <t>天井高い</t>
    </r>
    <rPh sb="0" eb="3">
      <t>ソウダンシツ</t>
    </rPh>
    <rPh sb="4" eb="6">
      <t>ホクトウ</t>
    </rPh>
    <phoneticPr fontId="1"/>
  </si>
  <si>
    <r>
      <t>相談室（南西）</t>
    </r>
    <r>
      <rPr>
        <sz val="11"/>
        <color theme="0"/>
        <rFont val="ＭＳ Ｐゴシック"/>
        <family val="3"/>
        <charset val="128"/>
      </rPr>
      <t>天井高い</t>
    </r>
    <rPh sb="0" eb="3">
      <t>ソウダンシツ</t>
    </rPh>
    <rPh sb="4" eb="6">
      <t>ナンセイ</t>
    </rPh>
    <phoneticPr fontId="1"/>
  </si>
  <si>
    <r>
      <t>大講義室　</t>
    </r>
    <r>
      <rPr>
        <sz val="11"/>
        <color theme="0"/>
        <rFont val="ＭＳ Ｐゴシック"/>
        <family val="3"/>
        <charset val="128"/>
      </rPr>
      <t>天井高い</t>
    </r>
    <rPh sb="0" eb="1">
      <t>ダイ</t>
    </rPh>
    <rPh sb="1" eb="4">
      <t>コウギシツ</t>
    </rPh>
    <phoneticPr fontId="1"/>
  </si>
  <si>
    <r>
      <t>中講義室　</t>
    </r>
    <r>
      <rPr>
        <sz val="11"/>
        <color theme="0"/>
        <rFont val="ＭＳ Ｐゴシック"/>
        <family val="3"/>
        <charset val="128"/>
      </rPr>
      <t>天井高い</t>
    </r>
    <rPh sb="0" eb="1">
      <t>チュウ</t>
    </rPh>
    <rPh sb="1" eb="4">
      <t>コウギシツ</t>
    </rPh>
    <phoneticPr fontId="1"/>
  </si>
  <si>
    <t>ﾋﾞﾙﾏﾙﾁAC新設</t>
    <rPh sb="8" eb="10">
      <t>シンセツ</t>
    </rPh>
    <phoneticPr fontId="1"/>
  </si>
  <si>
    <t>改修案(参考)</t>
    <rPh sb="0" eb="2">
      <t>カイシュウ</t>
    </rPh>
    <rPh sb="2" eb="3">
      <t>アン</t>
    </rPh>
    <rPh sb="4" eb="6">
      <t>サンコウ</t>
    </rPh>
    <phoneticPr fontId="1"/>
  </si>
  <si>
    <t>ﾊﾟｯｹｰｼﾞAC新設</t>
    <rPh sb="9" eb="11">
      <t>シンセツ</t>
    </rPh>
    <phoneticPr fontId="1"/>
  </si>
  <si>
    <t>カフェテリア（東側）</t>
    <rPh sb="7" eb="9">
      <t>ヒガシガワ</t>
    </rPh>
    <phoneticPr fontId="1"/>
  </si>
  <si>
    <t>カフェテリア（西側）</t>
    <rPh sb="7" eb="9">
      <t>ニシガワ</t>
    </rPh>
    <phoneticPr fontId="1"/>
  </si>
  <si>
    <t>コミュニケーションラウンジ</t>
    <phoneticPr fontId="1"/>
  </si>
  <si>
    <t>（別紙）空調改修一覧表（今回Ａ棟で個別空調を改修する箇所）</t>
    <rPh sb="1" eb="3">
      <t>ベッシ</t>
    </rPh>
    <rPh sb="4" eb="6">
      <t>クウチョウ</t>
    </rPh>
    <rPh sb="6" eb="8">
      <t>カイシュウ</t>
    </rPh>
    <rPh sb="8" eb="10">
      <t>イチラン</t>
    </rPh>
    <rPh sb="10" eb="11">
      <t>ヒョウ</t>
    </rPh>
    <rPh sb="12" eb="14">
      <t>コンカイ</t>
    </rPh>
    <rPh sb="15" eb="16">
      <t>トウ</t>
    </rPh>
    <rPh sb="17" eb="19">
      <t>コベツ</t>
    </rPh>
    <rPh sb="19" eb="21">
      <t>クウチョウ</t>
    </rPh>
    <rPh sb="22" eb="24">
      <t>カイシュウ</t>
    </rPh>
    <rPh sb="26" eb="28">
      <t>カショ</t>
    </rPh>
    <phoneticPr fontId="1"/>
  </si>
  <si>
    <t>設備用AC更新※</t>
    <rPh sb="0" eb="2">
      <t>セツビ</t>
    </rPh>
    <rPh sb="2" eb="3">
      <t>ヨウ</t>
    </rPh>
    <rPh sb="5" eb="7">
      <t>コウシン</t>
    </rPh>
    <phoneticPr fontId="1"/>
  </si>
  <si>
    <t>※既設機器　ダイキン工業（外機RSX10GA、内機FXYW250H）×４台</t>
    <rPh sb="1" eb="3">
      <t>キセツ</t>
    </rPh>
    <rPh sb="3" eb="5">
      <t>キキ</t>
    </rPh>
    <rPh sb="10" eb="12">
      <t>コウギョウ</t>
    </rPh>
    <rPh sb="13" eb="15">
      <t>ガイキ</t>
    </rPh>
    <rPh sb="23" eb="25">
      <t>ナイキ</t>
    </rPh>
    <rPh sb="36" eb="37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</si>
</sst>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_ ;[Red]\-#,##0.0\ "/>
    <numFmt numFmtId="178" formatCode="#,##0.00_ ;[Red]\-#,##0.0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>
      <alignment vertical="center"/>
    </xf>
    <xf numFmtId="178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178" fontId="3" fillId="0" borderId="6" xfId="0" applyNumberFormat="1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178" fontId="3" fillId="2" borderId="2" xfId="0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6" borderId="2" xfId="0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right" vertical="center" shrinkToFit="1"/>
    </xf>
    <xf numFmtId="0" fontId="3" fillId="4" borderId="3" xfId="0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5" borderId="1" xfId="1" applyFont="1" applyFill="1" applyBorder="1" applyAlignment="1">
      <alignment vertical="center" shrinkToFit="1"/>
    </xf>
    <xf numFmtId="1" fontId="3" fillId="2" borderId="1" xfId="0" applyNumberFormat="1" applyFont="1" applyFill="1" applyBorder="1" applyAlignment="1">
      <alignment vertical="center" shrinkToFit="1"/>
    </xf>
    <xf numFmtId="1" fontId="3" fillId="5" borderId="1" xfId="0" applyNumberFormat="1" applyFont="1" applyFill="1" applyBorder="1" applyAlignment="1">
      <alignment vertical="center" shrinkToFit="1"/>
    </xf>
    <xf numFmtId="38" fontId="4" fillId="0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horizontal="right" vertical="center" shrinkToFit="1"/>
    </xf>
    <xf numFmtId="0" fontId="3" fillId="6" borderId="3" xfId="0" applyFont="1" applyFill="1" applyBorder="1" applyAlignment="1">
      <alignment horizontal="right"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 shrinkToFit="1"/>
    </xf>
    <xf numFmtId="38" fontId="3" fillId="6" borderId="1" xfId="1" applyFont="1" applyFill="1" applyBorder="1" applyAlignment="1">
      <alignment vertical="center" shrinkToFit="1"/>
    </xf>
    <xf numFmtId="1" fontId="3" fillId="6" borderId="1" xfId="0" applyNumberFormat="1" applyFont="1" applyFill="1" applyBorder="1" applyAlignment="1">
      <alignment vertical="center" shrinkToFit="1"/>
    </xf>
    <xf numFmtId="38" fontId="3" fillId="4" borderId="1" xfId="1" applyFont="1" applyFill="1" applyBorder="1" applyAlignment="1">
      <alignment vertical="center" shrinkToFit="1"/>
    </xf>
    <xf numFmtId="1" fontId="3" fillId="4" borderId="1" xfId="0" applyNumberFormat="1" applyFont="1" applyFill="1" applyBorder="1" applyAlignment="1">
      <alignment vertical="center" shrinkToFit="1"/>
    </xf>
    <xf numFmtId="1" fontId="3" fillId="0" borderId="1" xfId="0" applyNumberFormat="1" applyFont="1" applyFill="1" applyBorder="1" applyAlignment="1">
      <alignment vertical="center" shrinkToFit="1"/>
    </xf>
    <xf numFmtId="38" fontId="3" fillId="2" borderId="3" xfId="1" applyFont="1" applyFill="1" applyBorder="1" applyAlignment="1">
      <alignment vertical="center" shrinkToFit="1"/>
    </xf>
    <xf numFmtId="1" fontId="3" fillId="2" borderId="3" xfId="0" applyNumberFormat="1" applyFont="1" applyFill="1" applyBorder="1" applyAlignment="1">
      <alignment vertical="center" shrinkToFit="1"/>
    </xf>
    <xf numFmtId="38" fontId="3" fillId="4" borderId="3" xfId="1" applyFont="1" applyFill="1" applyBorder="1" applyAlignment="1">
      <alignment vertical="center" shrinkToFit="1"/>
    </xf>
    <xf numFmtId="1" fontId="3" fillId="4" borderId="3" xfId="0" applyNumberFormat="1" applyFont="1" applyFill="1" applyBorder="1" applyAlignment="1">
      <alignment vertical="center" shrinkToFit="1"/>
    </xf>
    <xf numFmtId="176" fontId="8" fillId="6" borderId="1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right" vertical="center" shrinkToFit="1"/>
    </xf>
    <xf numFmtId="0" fontId="9" fillId="0" borderId="1" xfId="0" applyFont="1" applyBorder="1">
      <alignment vertical="center"/>
    </xf>
    <xf numFmtId="38" fontId="9" fillId="0" borderId="1" xfId="1" applyFont="1" applyBorder="1">
      <alignment vertical="center"/>
    </xf>
    <xf numFmtId="38" fontId="3" fillId="0" borderId="0" xfId="1" applyFont="1" applyFill="1">
      <alignment vertical="center"/>
    </xf>
    <xf numFmtId="0" fontId="6" fillId="0" borderId="4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38" fontId="3" fillId="0" borderId="3" xfId="1" applyFont="1" applyFill="1" applyBorder="1" applyAlignment="1">
      <alignment vertical="center" shrinkToFit="1"/>
    </xf>
    <xf numFmtId="1" fontId="3" fillId="0" borderId="3" xfId="0" applyNumberFormat="1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178" fontId="3" fillId="0" borderId="6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3" xfId="0" applyNumberFormat="1" applyFont="1" applyFill="1" applyBorder="1" applyAlignment="1">
      <alignment vertical="center" shrinkToFit="1"/>
    </xf>
    <xf numFmtId="178" fontId="3" fillId="0" borderId="7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right" vertical="center" shrinkToFit="1"/>
    </xf>
    <xf numFmtId="38" fontId="3" fillId="5" borderId="3" xfId="1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right" vertical="center" shrinkToFit="1"/>
    </xf>
    <xf numFmtId="178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>
      <alignment vertical="center"/>
    </xf>
    <xf numFmtId="178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>
      <alignment vertical="center"/>
    </xf>
    <xf numFmtId="0" fontId="9" fillId="0" borderId="6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5" borderId="4" xfId="0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178" fontId="3" fillId="0" borderId="3" xfId="0" applyNumberFormat="1" applyFont="1" applyFill="1" applyBorder="1" applyAlignment="1">
      <alignment horizontal="right" vertical="center" shrinkToFit="1"/>
    </xf>
    <xf numFmtId="38" fontId="3" fillId="0" borderId="1" xfId="0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38" fontId="3" fillId="0" borderId="6" xfId="1" applyFont="1" applyFill="1" applyBorder="1" applyAlignment="1">
      <alignment vertical="center" shrinkToFit="1"/>
    </xf>
    <xf numFmtId="1" fontId="3" fillId="0" borderId="6" xfId="0" applyNumberFormat="1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center" vertical="center" shrinkToFit="1"/>
    </xf>
    <xf numFmtId="38" fontId="3" fillId="0" borderId="1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" fontId="9" fillId="0" borderId="1" xfId="0" applyNumberFormat="1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10" fillId="0" borderId="6" xfId="0" applyFont="1" applyFill="1" applyBorder="1">
      <alignment vertical="center"/>
    </xf>
    <xf numFmtId="178" fontId="3" fillId="0" borderId="3" xfId="0" applyNumberFormat="1" applyFont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vertical="center" shrinkToFit="1"/>
    </xf>
    <xf numFmtId="1" fontId="3" fillId="0" borderId="7" xfId="0" applyNumberFormat="1" applyFont="1" applyFill="1" applyBorder="1" applyAlignment="1">
      <alignment vertical="center" shrinkToFit="1"/>
    </xf>
    <xf numFmtId="178" fontId="9" fillId="0" borderId="7" xfId="0" applyNumberFormat="1" applyFont="1" applyBorder="1" applyAlignment="1">
      <alignment horizontal="center" vertical="center" shrinkToFit="1"/>
    </xf>
    <xf numFmtId="0" fontId="9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7" xfId="0" applyFont="1" applyFill="1" applyBorder="1">
      <alignment vertical="center"/>
    </xf>
    <xf numFmtId="38" fontId="9" fillId="0" borderId="7" xfId="1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38" fontId="3" fillId="4" borderId="2" xfId="0" applyNumberFormat="1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right" vertical="center" shrinkToFit="1"/>
    </xf>
    <xf numFmtId="38" fontId="3" fillId="2" borderId="2" xfId="0" applyNumberFormat="1" applyFont="1" applyFill="1" applyBorder="1" applyAlignment="1">
      <alignment vertical="center" shrinkToFit="1"/>
    </xf>
    <xf numFmtId="38" fontId="3" fillId="4" borderId="2" xfId="1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right" vertical="center" shrinkToFit="1"/>
    </xf>
    <xf numFmtId="38" fontId="3" fillId="4" borderId="3" xfId="0" applyNumberFormat="1" applyFont="1" applyFill="1" applyBorder="1" applyAlignment="1">
      <alignment vertical="center" shrinkToFit="1"/>
    </xf>
    <xf numFmtId="0" fontId="3" fillId="4" borderId="4" xfId="0" applyFont="1" applyFill="1" applyBorder="1" applyAlignment="1">
      <alignment vertical="center" shrinkToFit="1"/>
    </xf>
    <xf numFmtId="38" fontId="3" fillId="2" borderId="4" xfId="0" applyNumberFormat="1" applyFont="1" applyFill="1" applyBorder="1" applyAlignment="1">
      <alignment horizontal="center" vertical="center" shrinkToFit="1"/>
    </xf>
    <xf numFmtId="38" fontId="3" fillId="2" borderId="2" xfId="0" applyNumberFormat="1" applyFont="1" applyFill="1" applyBorder="1" applyAlignment="1">
      <alignment horizontal="center" vertical="center" shrinkToFit="1"/>
    </xf>
    <xf numFmtId="38" fontId="3" fillId="2" borderId="3" xfId="0" applyNumberFormat="1" applyFont="1" applyFill="1" applyBorder="1" applyAlignment="1">
      <alignment horizontal="center" vertical="center" shrinkToFit="1"/>
    </xf>
    <xf numFmtId="38" fontId="3" fillId="4" borderId="4" xfId="0" applyNumberFormat="1" applyFont="1" applyFill="1" applyBorder="1" applyAlignment="1">
      <alignment horizontal="center" vertical="center" shrinkToFit="1"/>
    </xf>
    <xf numFmtId="38" fontId="3" fillId="4" borderId="2" xfId="0" applyNumberFormat="1" applyFont="1" applyFill="1" applyBorder="1" applyAlignment="1">
      <alignment horizontal="center" vertical="center" shrinkToFit="1"/>
    </xf>
    <xf numFmtId="38" fontId="3" fillId="4" borderId="3" xfId="0" applyNumberFormat="1" applyFont="1" applyFill="1" applyBorder="1" applyAlignment="1">
      <alignment horizontal="center" vertical="center" shrinkToFit="1"/>
    </xf>
    <xf numFmtId="38" fontId="3" fillId="4" borderId="4" xfId="1" applyFont="1" applyFill="1" applyBorder="1" applyAlignment="1">
      <alignment vertical="center" shrinkToFit="1"/>
    </xf>
    <xf numFmtId="38" fontId="3" fillId="4" borderId="6" xfId="1" applyFont="1" applyFill="1" applyBorder="1" applyAlignment="1">
      <alignment vertical="center" shrinkToFit="1"/>
    </xf>
    <xf numFmtId="1" fontId="3" fillId="4" borderId="6" xfId="0" applyNumberFormat="1" applyFont="1" applyFill="1" applyBorder="1" applyAlignment="1">
      <alignment vertical="center" shrinkToFit="1"/>
    </xf>
    <xf numFmtId="38" fontId="3" fillId="4" borderId="5" xfId="0" applyNumberFormat="1" applyFont="1" applyFill="1" applyBorder="1" applyAlignment="1">
      <alignment vertical="center" shrinkToFit="1"/>
    </xf>
    <xf numFmtId="38" fontId="3" fillId="4" borderId="1" xfId="0" applyNumberFormat="1" applyFont="1" applyFill="1" applyBorder="1" applyAlignment="1">
      <alignment horizontal="right" vertical="center" shrinkToFit="1"/>
    </xf>
    <xf numFmtId="38" fontId="3" fillId="2" borderId="3" xfId="0" applyNumberFormat="1" applyFont="1" applyFill="1" applyBorder="1" applyAlignment="1">
      <alignment vertical="center" shrinkToFit="1"/>
    </xf>
    <xf numFmtId="38" fontId="3" fillId="2" borderId="2" xfId="0" applyNumberFormat="1" applyFont="1" applyFill="1" applyBorder="1" applyAlignment="1">
      <alignment horizontal="right" vertical="center" shrinkToFit="1"/>
    </xf>
    <xf numFmtId="0" fontId="3" fillId="5" borderId="1" xfId="0" applyFont="1" applyFill="1" applyBorder="1" applyAlignment="1">
      <alignment horizontal="right" vertical="center" shrinkToFit="1"/>
    </xf>
    <xf numFmtId="38" fontId="3" fillId="6" borderId="3" xfId="0" applyNumberFormat="1" applyFont="1" applyFill="1" applyBorder="1" applyAlignment="1">
      <alignment vertical="center" shrinkToFit="1"/>
    </xf>
    <xf numFmtId="38" fontId="3" fillId="6" borderId="1" xfId="0" applyNumberFormat="1" applyFont="1" applyFill="1" applyBorder="1" applyAlignment="1">
      <alignment vertical="center" shrinkToFit="1"/>
    </xf>
    <xf numFmtId="0" fontId="3" fillId="6" borderId="1" xfId="0" applyFont="1" applyFill="1" applyBorder="1" applyAlignment="1">
      <alignment horizontal="right" vertical="center" shrinkToFit="1"/>
    </xf>
    <xf numFmtId="38" fontId="3" fillId="8" borderId="1" xfId="1" applyFont="1" applyFill="1" applyBorder="1" applyAlignment="1">
      <alignment vertical="center" shrinkToFit="1"/>
    </xf>
    <xf numFmtId="1" fontId="3" fillId="8" borderId="1" xfId="0" applyNumberFormat="1" applyFont="1" applyFill="1" applyBorder="1" applyAlignment="1">
      <alignment vertical="center" shrinkToFit="1"/>
    </xf>
    <xf numFmtId="0" fontId="3" fillId="8" borderId="2" xfId="0" applyFont="1" applyFill="1" applyBorder="1" applyAlignment="1">
      <alignment vertical="center" shrinkToFit="1"/>
    </xf>
    <xf numFmtId="38" fontId="3" fillId="8" borderId="3" xfId="0" applyNumberFormat="1" applyFont="1" applyFill="1" applyBorder="1" applyAlignment="1">
      <alignment vertical="center" shrinkToFit="1"/>
    </xf>
    <xf numFmtId="0" fontId="3" fillId="8" borderId="3" xfId="0" applyFont="1" applyFill="1" applyBorder="1" applyAlignment="1">
      <alignment horizontal="right" vertical="center" shrinkToFit="1"/>
    </xf>
    <xf numFmtId="38" fontId="3" fillId="8" borderId="3" xfId="1" applyFont="1" applyFill="1" applyBorder="1" applyAlignment="1">
      <alignment vertical="center" shrinkToFit="1"/>
    </xf>
    <xf numFmtId="38" fontId="3" fillId="8" borderId="4" xfId="0" applyNumberFormat="1" applyFont="1" applyFill="1" applyBorder="1" applyAlignment="1">
      <alignment horizontal="center" vertical="center" shrinkToFit="1"/>
    </xf>
    <xf numFmtId="38" fontId="3" fillId="8" borderId="2" xfId="0" applyNumberFormat="1" applyFont="1" applyFill="1" applyBorder="1" applyAlignment="1">
      <alignment horizontal="center" vertical="center" shrinkToFit="1"/>
    </xf>
    <xf numFmtId="38" fontId="3" fillId="8" borderId="6" xfId="1" applyFont="1" applyFill="1" applyBorder="1" applyAlignment="1">
      <alignment vertical="center" shrinkToFit="1"/>
    </xf>
    <xf numFmtId="1" fontId="3" fillId="8" borderId="6" xfId="0" applyNumberFormat="1" applyFont="1" applyFill="1" applyBorder="1" applyAlignment="1">
      <alignment vertical="center" shrinkToFit="1"/>
    </xf>
    <xf numFmtId="38" fontId="3" fillId="8" borderId="5" xfId="0" applyNumberFormat="1" applyFont="1" applyFill="1" applyBorder="1" applyAlignment="1">
      <alignment vertical="center" shrinkToFit="1"/>
    </xf>
    <xf numFmtId="0" fontId="3" fillId="8" borderId="5" xfId="0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38" fontId="3" fillId="5" borderId="1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3" fillId="6" borderId="4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G13" sqref="G13"/>
    </sheetView>
  </sheetViews>
  <sheetFormatPr defaultRowHeight="13.5" x14ac:dyDescent="0.4"/>
  <cols>
    <col min="1" max="4" width="3.75" style="4" customWidth="1"/>
    <col min="5" max="5" width="22.375" style="3" customWidth="1"/>
    <col min="6" max="6" width="9.625" style="3" hidden="1" customWidth="1"/>
    <col min="7" max="7" width="11.25" style="8" customWidth="1"/>
    <col min="8" max="8" width="10" style="92" hidden="1" customWidth="1"/>
    <col min="9" max="9" width="10" style="85" hidden="1" customWidth="1"/>
    <col min="10" max="10" width="7.5" style="25" hidden="1" customWidth="1"/>
    <col min="11" max="11" width="8.75" style="85" hidden="1" customWidth="1"/>
    <col min="12" max="12" width="8.75" style="25" hidden="1" customWidth="1"/>
    <col min="13" max="14" width="10" style="25" hidden="1" customWidth="1"/>
    <col min="15" max="18" width="9" style="3" hidden="1" customWidth="1"/>
    <col min="19" max="19" width="11.375" style="25" hidden="1" customWidth="1"/>
    <col min="20" max="20" width="9" style="25" hidden="1" customWidth="1"/>
    <col min="21" max="21" width="9" style="3" hidden="1" customWidth="1"/>
    <col min="22" max="22" width="13.75" style="3" customWidth="1"/>
    <col min="23" max="16384" width="9" style="3"/>
  </cols>
  <sheetData>
    <row r="1" spans="1:22" x14ac:dyDescent="0.4">
      <c r="A1" s="2" t="s">
        <v>133</v>
      </c>
    </row>
    <row r="2" spans="1:22" x14ac:dyDescent="0.4">
      <c r="A2" s="9"/>
      <c r="D2" s="2"/>
      <c r="E2" s="4"/>
      <c r="F2" s="4"/>
      <c r="G2" s="10"/>
    </row>
    <row r="3" spans="1:22" x14ac:dyDescent="0.4">
      <c r="A3" s="186" t="s">
        <v>6</v>
      </c>
      <c r="B3" s="186" t="s">
        <v>0</v>
      </c>
      <c r="C3" s="186" t="s">
        <v>1</v>
      </c>
      <c r="D3" s="186" t="s">
        <v>31</v>
      </c>
      <c r="E3" s="186" t="s">
        <v>5</v>
      </c>
      <c r="F3" s="16" t="s">
        <v>29</v>
      </c>
      <c r="G3" s="14" t="s">
        <v>2</v>
      </c>
      <c r="H3" s="35" t="s">
        <v>57</v>
      </c>
      <c r="I3" s="57" t="s">
        <v>83</v>
      </c>
      <c r="J3" s="35" t="s">
        <v>7</v>
      </c>
      <c r="K3" s="57" t="s">
        <v>8</v>
      </c>
      <c r="L3" s="35"/>
      <c r="M3" s="86" t="s">
        <v>71</v>
      </c>
      <c r="N3" s="35" t="s">
        <v>9</v>
      </c>
      <c r="O3" s="193" t="s">
        <v>54</v>
      </c>
      <c r="P3" s="191" t="s">
        <v>85</v>
      </c>
      <c r="Q3" s="191" t="s">
        <v>9</v>
      </c>
      <c r="R3" s="191" t="s">
        <v>53</v>
      </c>
      <c r="S3" s="35" t="s">
        <v>72</v>
      </c>
      <c r="T3" s="35" t="s">
        <v>78</v>
      </c>
      <c r="U3" s="191" t="s">
        <v>75</v>
      </c>
      <c r="V3" s="188" t="s">
        <v>128</v>
      </c>
    </row>
    <row r="4" spans="1:22" x14ac:dyDescent="0.4">
      <c r="A4" s="187"/>
      <c r="B4" s="187"/>
      <c r="C4" s="187"/>
      <c r="D4" s="187"/>
      <c r="E4" s="187"/>
      <c r="F4" s="17" t="s">
        <v>30</v>
      </c>
      <c r="G4" s="15"/>
      <c r="H4" s="36"/>
      <c r="I4" s="87" t="s">
        <v>69</v>
      </c>
      <c r="J4" s="87" t="s">
        <v>74</v>
      </c>
      <c r="K4" s="87" t="s">
        <v>69</v>
      </c>
      <c r="L4" s="36" t="s">
        <v>73</v>
      </c>
      <c r="M4" s="88" t="s">
        <v>70</v>
      </c>
      <c r="N4" s="36"/>
      <c r="O4" s="194"/>
      <c r="P4" s="192"/>
      <c r="Q4" s="192"/>
      <c r="R4" s="192"/>
      <c r="S4" s="36" t="s">
        <v>76</v>
      </c>
      <c r="T4" s="36" t="s">
        <v>77</v>
      </c>
      <c r="U4" s="192"/>
      <c r="V4" s="188"/>
    </row>
    <row r="5" spans="1:22" x14ac:dyDescent="0.4">
      <c r="A5" s="120">
        <v>1</v>
      </c>
      <c r="B5" s="120" t="s">
        <v>22</v>
      </c>
      <c r="C5" s="120">
        <v>1</v>
      </c>
      <c r="D5" s="120">
        <v>101</v>
      </c>
      <c r="E5" s="26" t="s">
        <v>3</v>
      </c>
      <c r="F5" s="141" t="s">
        <v>92</v>
      </c>
      <c r="G5" s="122">
        <f>7.3*4</f>
        <v>29.2</v>
      </c>
      <c r="H5" s="39" t="s">
        <v>55</v>
      </c>
      <c r="I5" s="75">
        <v>7100</v>
      </c>
      <c r="J5" s="75">
        <v>1</v>
      </c>
      <c r="K5" s="75">
        <f t="shared" ref="K5:K49" si="0">I5*J5</f>
        <v>7100</v>
      </c>
      <c r="L5" s="76">
        <f t="shared" ref="L5:L49" si="1">K5/G5</f>
        <v>243.15068493150685</v>
      </c>
      <c r="M5" s="147"/>
      <c r="N5" s="43"/>
      <c r="O5" s="26"/>
      <c r="P5" s="5"/>
      <c r="Q5" s="5"/>
      <c r="R5" s="5"/>
      <c r="S5" s="61"/>
      <c r="T5" s="61"/>
      <c r="U5" s="5"/>
      <c r="V5" s="1" t="s">
        <v>127</v>
      </c>
    </row>
    <row r="6" spans="1:22" x14ac:dyDescent="0.4">
      <c r="A6" s="19">
        <f t="shared" ref="A6:A45" si="2">A5+1</f>
        <v>2</v>
      </c>
      <c r="B6" s="19" t="s">
        <v>21</v>
      </c>
      <c r="C6" s="19">
        <v>1</v>
      </c>
      <c r="D6" s="19">
        <v>102</v>
      </c>
      <c r="E6" s="12" t="s">
        <v>3</v>
      </c>
      <c r="F6" s="140" t="s">
        <v>93</v>
      </c>
      <c r="G6" s="22">
        <f t="shared" ref="G6:G8" si="3">7.3*4</f>
        <v>29.2</v>
      </c>
      <c r="H6" s="39" t="s">
        <v>55</v>
      </c>
      <c r="I6" s="75">
        <v>7100</v>
      </c>
      <c r="J6" s="75">
        <v>1</v>
      </c>
      <c r="K6" s="53">
        <f t="shared" si="0"/>
        <v>7100</v>
      </c>
      <c r="L6" s="55">
        <f t="shared" si="1"/>
        <v>243.15068493150685</v>
      </c>
      <c r="M6" s="41"/>
      <c r="N6" s="42"/>
      <c r="O6" s="31"/>
      <c r="P6" s="1"/>
      <c r="Q6" s="1"/>
      <c r="R6" s="1"/>
      <c r="S6" s="66"/>
      <c r="T6" s="66"/>
      <c r="U6" s="1"/>
      <c r="V6" s="1" t="s">
        <v>127</v>
      </c>
    </row>
    <row r="7" spans="1:22" x14ac:dyDescent="0.4">
      <c r="A7" s="19">
        <f t="shared" si="2"/>
        <v>3</v>
      </c>
      <c r="B7" s="19" t="s">
        <v>21</v>
      </c>
      <c r="C7" s="19">
        <v>1</v>
      </c>
      <c r="D7" s="19">
        <v>103</v>
      </c>
      <c r="E7" s="12" t="s">
        <v>3</v>
      </c>
      <c r="F7" s="140" t="s">
        <v>94</v>
      </c>
      <c r="G7" s="22">
        <f t="shared" si="3"/>
        <v>29.2</v>
      </c>
      <c r="H7" s="39" t="s">
        <v>55</v>
      </c>
      <c r="I7" s="75">
        <v>7100</v>
      </c>
      <c r="J7" s="75">
        <v>1</v>
      </c>
      <c r="K7" s="53">
        <f t="shared" si="0"/>
        <v>7100</v>
      </c>
      <c r="L7" s="55">
        <f t="shared" si="1"/>
        <v>243.15068493150685</v>
      </c>
      <c r="M7" s="43"/>
      <c r="N7" s="80"/>
      <c r="O7" s="20"/>
      <c r="P7" s="1"/>
      <c r="Q7" s="1"/>
      <c r="R7" s="1"/>
      <c r="S7" s="60"/>
      <c r="T7" s="66"/>
      <c r="U7" s="1"/>
      <c r="V7" s="1" t="s">
        <v>127</v>
      </c>
    </row>
    <row r="8" spans="1:22" x14ac:dyDescent="0.4">
      <c r="A8" s="19">
        <f t="shared" si="2"/>
        <v>4</v>
      </c>
      <c r="B8" s="19" t="s">
        <v>21</v>
      </c>
      <c r="C8" s="19">
        <v>1</v>
      </c>
      <c r="D8" s="19">
        <v>104</v>
      </c>
      <c r="E8" s="12" t="s">
        <v>3</v>
      </c>
      <c r="F8" s="140" t="s">
        <v>39</v>
      </c>
      <c r="G8" s="22">
        <f t="shared" si="3"/>
        <v>29.2</v>
      </c>
      <c r="H8" s="39" t="s">
        <v>55</v>
      </c>
      <c r="I8" s="75">
        <v>7100</v>
      </c>
      <c r="J8" s="75">
        <v>1</v>
      </c>
      <c r="K8" s="53">
        <f t="shared" si="0"/>
        <v>7100</v>
      </c>
      <c r="L8" s="55">
        <f t="shared" si="1"/>
        <v>243.15068493150685</v>
      </c>
      <c r="M8" s="75">
        <f>SUM(K5:K8,K22:K25)</f>
        <v>56800</v>
      </c>
      <c r="N8" s="51" t="s">
        <v>81</v>
      </c>
      <c r="O8" s="32"/>
      <c r="P8" s="1"/>
      <c r="Q8" s="1"/>
      <c r="R8" s="1"/>
      <c r="S8" s="69"/>
      <c r="T8" s="66"/>
      <c r="U8" s="1"/>
      <c r="V8" s="1" t="s">
        <v>127</v>
      </c>
    </row>
    <row r="9" spans="1:22" x14ac:dyDescent="0.4">
      <c r="A9" s="19">
        <f t="shared" si="2"/>
        <v>5</v>
      </c>
      <c r="B9" s="19" t="s">
        <v>21</v>
      </c>
      <c r="C9" s="19">
        <v>1</v>
      </c>
      <c r="D9" s="19">
        <v>105</v>
      </c>
      <c r="E9" s="12" t="s">
        <v>3</v>
      </c>
      <c r="F9" s="140" t="s">
        <v>95</v>
      </c>
      <c r="G9" s="22">
        <f>7.05*4</f>
        <v>28.2</v>
      </c>
      <c r="H9" s="37" t="s">
        <v>56</v>
      </c>
      <c r="I9" s="77">
        <v>7100</v>
      </c>
      <c r="J9" s="77">
        <v>1</v>
      </c>
      <c r="K9" s="72">
        <f t="shared" si="0"/>
        <v>7100</v>
      </c>
      <c r="L9" s="73">
        <f t="shared" si="1"/>
        <v>251.77304964539007</v>
      </c>
      <c r="M9" s="38"/>
      <c r="N9" s="151"/>
      <c r="O9" s="12"/>
      <c r="P9" s="1"/>
      <c r="Q9" s="1"/>
      <c r="R9" s="1"/>
      <c r="S9" s="59"/>
      <c r="T9" s="66"/>
      <c r="U9" s="1"/>
      <c r="V9" s="1" t="s">
        <v>127</v>
      </c>
    </row>
    <row r="10" spans="1:22" x14ac:dyDescent="0.4">
      <c r="A10" s="19">
        <f t="shared" si="2"/>
        <v>6</v>
      </c>
      <c r="B10" s="19" t="s">
        <v>21</v>
      </c>
      <c r="C10" s="19">
        <v>1</v>
      </c>
      <c r="D10" s="19">
        <v>106</v>
      </c>
      <c r="E10" s="12" t="s">
        <v>3</v>
      </c>
      <c r="F10" s="12" t="s">
        <v>96</v>
      </c>
      <c r="G10" s="22">
        <f t="shared" ref="G10:G13" si="4">7.05*4</f>
        <v>28.2</v>
      </c>
      <c r="H10" s="37" t="s">
        <v>56</v>
      </c>
      <c r="I10" s="77">
        <v>7100</v>
      </c>
      <c r="J10" s="77">
        <v>1</v>
      </c>
      <c r="K10" s="72">
        <f t="shared" si="0"/>
        <v>7100</v>
      </c>
      <c r="L10" s="73">
        <f t="shared" si="1"/>
        <v>251.77304964539007</v>
      </c>
      <c r="M10" s="148"/>
      <c r="N10" s="146"/>
      <c r="O10" s="12"/>
      <c r="P10" s="1"/>
      <c r="Q10" s="1"/>
      <c r="R10" s="1"/>
      <c r="S10" s="59"/>
      <c r="T10" s="66"/>
      <c r="U10" s="1"/>
      <c r="V10" s="1" t="s">
        <v>127</v>
      </c>
    </row>
    <row r="11" spans="1:22" x14ac:dyDescent="0.4">
      <c r="A11" s="19">
        <f t="shared" si="2"/>
        <v>7</v>
      </c>
      <c r="B11" s="19" t="s">
        <v>21</v>
      </c>
      <c r="C11" s="19">
        <v>1</v>
      </c>
      <c r="D11" s="19">
        <v>107</v>
      </c>
      <c r="E11" s="12" t="s">
        <v>3</v>
      </c>
      <c r="F11" s="140" t="s">
        <v>40</v>
      </c>
      <c r="G11" s="22">
        <f t="shared" si="4"/>
        <v>28.2</v>
      </c>
      <c r="H11" s="37" t="s">
        <v>56</v>
      </c>
      <c r="I11" s="77">
        <v>7100</v>
      </c>
      <c r="J11" s="77">
        <v>1</v>
      </c>
      <c r="K11" s="72">
        <f t="shared" si="0"/>
        <v>7100</v>
      </c>
      <c r="L11" s="73">
        <f t="shared" si="1"/>
        <v>251.77304964539007</v>
      </c>
      <c r="M11" s="38"/>
      <c r="N11" s="38"/>
      <c r="O11" s="12"/>
      <c r="P11" s="1"/>
      <c r="Q11" s="1"/>
      <c r="R11" s="1"/>
      <c r="S11" s="59"/>
      <c r="T11" s="59"/>
      <c r="U11" s="1"/>
      <c r="V11" s="1" t="s">
        <v>127</v>
      </c>
    </row>
    <row r="12" spans="1:22" x14ac:dyDescent="0.4">
      <c r="A12" s="19">
        <f t="shared" si="2"/>
        <v>8</v>
      </c>
      <c r="B12" s="19" t="s">
        <v>21</v>
      </c>
      <c r="C12" s="19">
        <v>1</v>
      </c>
      <c r="D12" s="19">
        <v>108</v>
      </c>
      <c r="E12" s="12" t="s">
        <v>3</v>
      </c>
      <c r="F12" s="140" t="s">
        <v>41</v>
      </c>
      <c r="G12" s="22">
        <f t="shared" si="4"/>
        <v>28.2</v>
      </c>
      <c r="H12" s="37" t="s">
        <v>56</v>
      </c>
      <c r="I12" s="77">
        <v>7100</v>
      </c>
      <c r="J12" s="77">
        <v>1</v>
      </c>
      <c r="K12" s="72">
        <f t="shared" si="0"/>
        <v>7100</v>
      </c>
      <c r="L12" s="73">
        <f t="shared" si="1"/>
        <v>251.77304964539007</v>
      </c>
      <c r="M12" s="145"/>
      <c r="N12" s="146"/>
      <c r="O12" s="12"/>
      <c r="P12" s="1"/>
      <c r="Q12" s="1"/>
      <c r="R12" s="1"/>
      <c r="S12" s="59"/>
      <c r="T12" s="59"/>
      <c r="U12" s="1"/>
      <c r="V12" s="1" t="s">
        <v>127</v>
      </c>
    </row>
    <row r="13" spans="1:22" x14ac:dyDescent="0.4">
      <c r="A13" s="19">
        <f t="shared" si="2"/>
        <v>9</v>
      </c>
      <c r="B13" s="19" t="s">
        <v>21</v>
      </c>
      <c r="C13" s="19">
        <v>1</v>
      </c>
      <c r="D13" s="19">
        <v>109</v>
      </c>
      <c r="E13" s="12" t="s">
        <v>3</v>
      </c>
      <c r="F13" s="140" t="s">
        <v>97</v>
      </c>
      <c r="G13" s="22">
        <f t="shared" si="4"/>
        <v>28.2</v>
      </c>
      <c r="H13" s="37" t="s">
        <v>56</v>
      </c>
      <c r="I13" s="77">
        <v>7100</v>
      </c>
      <c r="J13" s="77">
        <v>1</v>
      </c>
      <c r="K13" s="72">
        <f t="shared" si="0"/>
        <v>7100</v>
      </c>
      <c r="L13" s="73">
        <f t="shared" si="1"/>
        <v>251.77304964539007</v>
      </c>
      <c r="M13" s="38"/>
      <c r="N13" s="38"/>
      <c r="O13" s="12"/>
      <c r="P13" s="1"/>
      <c r="Q13" s="1"/>
      <c r="R13" s="1"/>
      <c r="S13" s="59"/>
      <c r="T13" s="66"/>
      <c r="U13" s="1"/>
      <c r="V13" s="1" t="s">
        <v>127</v>
      </c>
    </row>
    <row r="14" spans="1:22" x14ac:dyDescent="0.4">
      <c r="A14" s="19">
        <f t="shared" si="2"/>
        <v>10</v>
      </c>
      <c r="B14" s="19" t="s">
        <v>21</v>
      </c>
      <c r="C14" s="19">
        <v>1</v>
      </c>
      <c r="D14" s="19">
        <v>110</v>
      </c>
      <c r="E14" s="12" t="s">
        <v>3</v>
      </c>
      <c r="F14" s="140" t="s">
        <v>42</v>
      </c>
      <c r="G14" s="22">
        <f>7.3*4</f>
        <v>29.2</v>
      </c>
      <c r="H14" s="37" t="s">
        <v>56</v>
      </c>
      <c r="I14" s="77">
        <v>7100</v>
      </c>
      <c r="J14" s="77">
        <v>1</v>
      </c>
      <c r="K14" s="72">
        <f t="shared" si="0"/>
        <v>7100</v>
      </c>
      <c r="L14" s="73">
        <f t="shared" si="1"/>
        <v>243.15068493150685</v>
      </c>
      <c r="M14" s="38"/>
      <c r="N14" s="38"/>
      <c r="O14" s="33"/>
      <c r="P14" s="1"/>
      <c r="Q14" s="1"/>
      <c r="R14" s="1"/>
      <c r="S14" s="59"/>
      <c r="T14" s="66"/>
      <c r="U14" s="1"/>
      <c r="V14" s="1" t="s">
        <v>127</v>
      </c>
    </row>
    <row r="15" spans="1:22" x14ac:dyDescent="0.4">
      <c r="A15" s="19">
        <f t="shared" si="2"/>
        <v>11</v>
      </c>
      <c r="B15" s="19" t="s">
        <v>21</v>
      </c>
      <c r="C15" s="19">
        <v>1</v>
      </c>
      <c r="D15" s="19">
        <v>111</v>
      </c>
      <c r="E15" s="12" t="s">
        <v>3</v>
      </c>
      <c r="F15" s="140" t="s">
        <v>45</v>
      </c>
      <c r="G15" s="22">
        <f>7.3*4</f>
        <v>29.2</v>
      </c>
      <c r="H15" s="37" t="s">
        <v>56</v>
      </c>
      <c r="I15" s="77">
        <v>7100</v>
      </c>
      <c r="J15" s="77">
        <v>1</v>
      </c>
      <c r="K15" s="72">
        <f t="shared" si="0"/>
        <v>7100</v>
      </c>
      <c r="L15" s="73">
        <f t="shared" si="1"/>
        <v>243.15068493150685</v>
      </c>
      <c r="M15" s="150">
        <f>SUM(K9:K15,K18:K21)</f>
        <v>93400</v>
      </c>
      <c r="N15" s="52" t="s">
        <v>116</v>
      </c>
      <c r="O15" s="12"/>
      <c r="P15" s="1"/>
      <c r="Q15" s="1"/>
      <c r="R15" s="1"/>
      <c r="S15" s="59"/>
      <c r="T15" s="66"/>
      <c r="U15" s="1"/>
      <c r="V15" s="1" t="s">
        <v>127</v>
      </c>
    </row>
    <row r="16" spans="1:22" x14ac:dyDescent="0.4">
      <c r="A16" s="19">
        <f t="shared" si="2"/>
        <v>12</v>
      </c>
      <c r="B16" s="19" t="s">
        <v>21</v>
      </c>
      <c r="C16" s="19">
        <v>1</v>
      </c>
      <c r="D16" s="19">
        <v>112</v>
      </c>
      <c r="E16" s="12" t="s">
        <v>15</v>
      </c>
      <c r="F16" s="12" t="s">
        <v>100</v>
      </c>
      <c r="G16" s="22">
        <f>7.5*14</f>
        <v>105</v>
      </c>
      <c r="H16" s="44" t="s">
        <v>58</v>
      </c>
      <c r="I16" s="54">
        <v>7100</v>
      </c>
      <c r="J16" s="54">
        <v>4</v>
      </c>
      <c r="K16" s="54">
        <f t="shared" si="0"/>
        <v>28400</v>
      </c>
      <c r="L16" s="56">
        <f t="shared" si="1"/>
        <v>270.47619047619048</v>
      </c>
      <c r="M16" s="116"/>
      <c r="N16" s="116"/>
      <c r="O16" s="12"/>
      <c r="P16" s="1"/>
      <c r="Q16" s="1"/>
      <c r="R16" s="1"/>
      <c r="S16" s="59"/>
      <c r="T16" s="66"/>
      <c r="U16" s="1"/>
      <c r="V16" s="1" t="s">
        <v>127</v>
      </c>
    </row>
    <row r="17" spans="1:22" x14ac:dyDescent="0.4">
      <c r="A17" s="19">
        <f t="shared" si="2"/>
        <v>13</v>
      </c>
      <c r="B17" s="19" t="s">
        <v>21</v>
      </c>
      <c r="C17" s="19">
        <v>1</v>
      </c>
      <c r="D17" s="19">
        <v>113</v>
      </c>
      <c r="E17" s="12" t="s">
        <v>15</v>
      </c>
      <c r="F17" s="12" t="s">
        <v>100</v>
      </c>
      <c r="G17" s="22">
        <f>7.5*14</f>
        <v>105</v>
      </c>
      <c r="H17" s="44" t="s">
        <v>58</v>
      </c>
      <c r="I17" s="54">
        <v>7100</v>
      </c>
      <c r="J17" s="54">
        <v>4</v>
      </c>
      <c r="K17" s="54">
        <f t="shared" si="0"/>
        <v>28400</v>
      </c>
      <c r="L17" s="56">
        <f t="shared" si="1"/>
        <v>270.47619047619048</v>
      </c>
      <c r="M17" s="108">
        <f>SUM(K16:K17)</f>
        <v>56800</v>
      </c>
      <c r="N17" s="64" t="s">
        <v>81</v>
      </c>
      <c r="O17" s="12"/>
      <c r="P17" s="1"/>
      <c r="Q17" s="1"/>
      <c r="R17" s="1"/>
      <c r="S17" s="59"/>
      <c r="T17" s="66"/>
      <c r="U17" s="1"/>
      <c r="V17" s="1" t="s">
        <v>127</v>
      </c>
    </row>
    <row r="18" spans="1:22" x14ac:dyDescent="0.4">
      <c r="A18" s="19">
        <f t="shared" si="2"/>
        <v>14</v>
      </c>
      <c r="B18" s="19" t="s">
        <v>21</v>
      </c>
      <c r="C18" s="19">
        <v>1</v>
      </c>
      <c r="D18" s="19">
        <v>114</v>
      </c>
      <c r="E18" s="12" t="s">
        <v>3</v>
      </c>
      <c r="F18" s="140" t="s">
        <v>98</v>
      </c>
      <c r="G18" s="22">
        <f t="shared" ref="G18:G20" si="5">7.3*4</f>
        <v>29.2</v>
      </c>
      <c r="H18" s="37" t="s">
        <v>56</v>
      </c>
      <c r="I18" s="77">
        <v>7100</v>
      </c>
      <c r="J18" s="77">
        <v>1</v>
      </c>
      <c r="K18" s="72">
        <f t="shared" si="0"/>
        <v>7100</v>
      </c>
      <c r="L18" s="73">
        <f t="shared" si="1"/>
        <v>243.15068493150685</v>
      </c>
      <c r="M18" s="155" t="s">
        <v>117</v>
      </c>
      <c r="N18" s="155" t="s">
        <v>117</v>
      </c>
      <c r="O18" s="110"/>
      <c r="P18" s="83"/>
      <c r="Q18" s="83"/>
      <c r="R18" s="1"/>
      <c r="S18" s="111"/>
      <c r="T18" s="59"/>
      <c r="U18" s="83"/>
      <c r="V18" s="1" t="s">
        <v>127</v>
      </c>
    </row>
    <row r="19" spans="1:22" x14ac:dyDescent="0.4">
      <c r="A19" s="19">
        <f t="shared" si="2"/>
        <v>15</v>
      </c>
      <c r="B19" s="19" t="s">
        <v>21</v>
      </c>
      <c r="C19" s="19">
        <v>1</v>
      </c>
      <c r="D19" s="19">
        <v>115</v>
      </c>
      <c r="E19" s="12" t="s">
        <v>3</v>
      </c>
      <c r="F19" s="140" t="s">
        <v>99</v>
      </c>
      <c r="G19" s="22">
        <f t="shared" si="5"/>
        <v>29.2</v>
      </c>
      <c r="H19" s="37" t="s">
        <v>56</v>
      </c>
      <c r="I19" s="77">
        <v>7100</v>
      </c>
      <c r="J19" s="77">
        <v>1</v>
      </c>
      <c r="K19" s="72">
        <f t="shared" si="0"/>
        <v>7100</v>
      </c>
      <c r="L19" s="73">
        <f t="shared" si="1"/>
        <v>243.15068493150685</v>
      </c>
      <c r="M19" s="156" t="s">
        <v>117</v>
      </c>
      <c r="N19" s="156" t="s">
        <v>117</v>
      </c>
      <c r="O19" s="110"/>
      <c r="P19" s="99"/>
      <c r="Q19" s="99"/>
      <c r="R19" s="99"/>
      <c r="S19" s="67"/>
      <c r="T19" s="59"/>
      <c r="U19" s="99"/>
      <c r="V19" s="1" t="s">
        <v>127</v>
      </c>
    </row>
    <row r="20" spans="1:22" x14ac:dyDescent="0.4">
      <c r="A20" s="19">
        <f t="shared" si="2"/>
        <v>16</v>
      </c>
      <c r="B20" s="19" t="s">
        <v>21</v>
      </c>
      <c r="C20" s="19">
        <v>1</v>
      </c>
      <c r="D20" s="19">
        <v>116</v>
      </c>
      <c r="E20" s="12" t="s">
        <v>3</v>
      </c>
      <c r="F20" s="140" t="s">
        <v>46</v>
      </c>
      <c r="G20" s="22">
        <f t="shared" si="5"/>
        <v>29.2</v>
      </c>
      <c r="H20" s="37" t="s">
        <v>56</v>
      </c>
      <c r="I20" s="77">
        <v>7100</v>
      </c>
      <c r="J20" s="77">
        <v>1</v>
      </c>
      <c r="K20" s="72">
        <f t="shared" si="0"/>
        <v>7100</v>
      </c>
      <c r="L20" s="73">
        <f t="shared" si="1"/>
        <v>243.15068493150685</v>
      </c>
      <c r="M20" s="156" t="s">
        <v>117</v>
      </c>
      <c r="N20" s="156" t="s">
        <v>117</v>
      </c>
      <c r="O20" s="33"/>
      <c r="P20" s="1"/>
      <c r="Q20" s="1"/>
      <c r="R20" s="1"/>
      <c r="S20" s="59"/>
      <c r="T20" s="66"/>
      <c r="U20" s="99"/>
      <c r="V20" s="1" t="s">
        <v>127</v>
      </c>
    </row>
    <row r="21" spans="1:22" x14ac:dyDescent="0.4">
      <c r="A21" s="19">
        <f t="shared" si="2"/>
        <v>17</v>
      </c>
      <c r="B21" s="19" t="s">
        <v>21</v>
      </c>
      <c r="C21" s="19">
        <v>1</v>
      </c>
      <c r="D21" s="19" t="s">
        <v>28</v>
      </c>
      <c r="E21" s="12" t="s">
        <v>16</v>
      </c>
      <c r="F21" s="12" t="s">
        <v>96</v>
      </c>
      <c r="G21" s="22">
        <f>9*9.5</f>
        <v>85.5</v>
      </c>
      <c r="H21" s="37" t="s">
        <v>56</v>
      </c>
      <c r="I21" s="72">
        <v>11200</v>
      </c>
      <c r="J21" s="72">
        <v>2</v>
      </c>
      <c r="K21" s="72">
        <f t="shared" ref="K21" si="6">I21*J21</f>
        <v>22400</v>
      </c>
      <c r="L21" s="73">
        <f t="shared" ref="L21" si="7">K21/G21</f>
        <v>261.98830409356725</v>
      </c>
      <c r="M21" s="157" t="s">
        <v>117</v>
      </c>
      <c r="N21" s="157" t="s">
        <v>117</v>
      </c>
      <c r="O21" s="110"/>
      <c r="P21" s="83"/>
      <c r="Q21" s="83"/>
      <c r="R21" s="1"/>
      <c r="S21" s="111"/>
      <c r="T21" s="59"/>
      <c r="U21" s="84"/>
      <c r="V21" s="1" t="s">
        <v>127</v>
      </c>
    </row>
    <row r="22" spans="1:22" x14ac:dyDescent="0.4">
      <c r="A22" s="19">
        <f t="shared" si="2"/>
        <v>18</v>
      </c>
      <c r="B22" s="19" t="s">
        <v>21</v>
      </c>
      <c r="C22" s="19">
        <v>1</v>
      </c>
      <c r="D22" s="19">
        <v>117</v>
      </c>
      <c r="E22" s="12" t="s">
        <v>3</v>
      </c>
      <c r="F22" s="140" t="s">
        <v>43</v>
      </c>
      <c r="G22" s="22">
        <f>6.2*4.8</f>
        <v>29.759999999999998</v>
      </c>
      <c r="H22" s="39" t="s">
        <v>55</v>
      </c>
      <c r="I22" s="75">
        <v>7100</v>
      </c>
      <c r="J22" s="75">
        <v>1</v>
      </c>
      <c r="K22" s="53">
        <f t="shared" si="0"/>
        <v>7100</v>
      </c>
      <c r="L22" s="55">
        <f t="shared" si="1"/>
        <v>238.57526881720432</v>
      </c>
      <c r="M22" s="153" t="s">
        <v>117</v>
      </c>
      <c r="N22" s="152" t="s">
        <v>117</v>
      </c>
      <c r="O22" s="12"/>
      <c r="P22" s="1"/>
      <c r="Q22" s="1"/>
      <c r="R22" s="1"/>
      <c r="S22" s="59"/>
      <c r="T22" s="59"/>
      <c r="U22" s="1"/>
      <c r="V22" s="1" t="s">
        <v>127</v>
      </c>
    </row>
    <row r="23" spans="1:22" x14ac:dyDescent="0.4">
      <c r="A23" s="19">
        <f t="shared" si="2"/>
        <v>19</v>
      </c>
      <c r="B23" s="19" t="s">
        <v>21</v>
      </c>
      <c r="C23" s="19">
        <v>1</v>
      </c>
      <c r="D23" s="19">
        <v>118</v>
      </c>
      <c r="E23" s="12" t="s">
        <v>3</v>
      </c>
      <c r="F23" s="140" t="s">
        <v>47</v>
      </c>
      <c r="G23" s="22">
        <f t="shared" ref="G23:G25" si="8">7.05*4</f>
        <v>28.2</v>
      </c>
      <c r="H23" s="39" t="s">
        <v>55</v>
      </c>
      <c r="I23" s="75">
        <v>7100</v>
      </c>
      <c r="J23" s="75">
        <v>1</v>
      </c>
      <c r="K23" s="53">
        <f t="shared" si="0"/>
        <v>7100</v>
      </c>
      <c r="L23" s="55">
        <f t="shared" si="1"/>
        <v>251.77304964539007</v>
      </c>
      <c r="M23" s="153" t="s">
        <v>117</v>
      </c>
      <c r="N23" s="153" t="s">
        <v>117</v>
      </c>
      <c r="O23" s="12"/>
      <c r="P23" s="1"/>
      <c r="Q23" s="1"/>
      <c r="R23" s="1"/>
      <c r="S23" s="59"/>
      <c r="T23" s="59"/>
      <c r="U23" s="1"/>
      <c r="V23" s="1" t="s">
        <v>127</v>
      </c>
    </row>
    <row r="24" spans="1:22" x14ac:dyDescent="0.4">
      <c r="A24" s="19">
        <f t="shared" si="2"/>
        <v>20</v>
      </c>
      <c r="B24" s="19" t="s">
        <v>21</v>
      </c>
      <c r="C24" s="19">
        <v>1</v>
      </c>
      <c r="D24" s="19">
        <v>119</v>
      </c>
      <c r="E24" s="12" t="s">
        <v>132</v>
      </c>
      <c r="F24" s="12" t="s">
        <v>96</v>
      </c>
      <c r="G24" s="22">
        <f t="shared" si="8"/>
        <v>28.2</v>
      </c>
      <c r="H24" s="39" t="s">
        <v>55</v>
      </c>
      <c r="I24" s="75">
        <v>7100</v>
      </c>
      <c r="J24" s="75">
        <v>1</v>
      </c>
      <c r="K24" s="53">
        <f t="shared" si="0"/>
        <v>7100</v>
      </c>
      <c r="L24" s="55">
        <f t="shared" si="1"/>
        <v>251.77304964539007</v>
      </c>
      <c r="M24" s="153" t="s">
        <v>117</v>
      </c>
      <c r="N24" s="153" t="s">
        <v>117</v>
      </c>
      <c r="O24" s="33"/>
      <c r="P24" s="1"/>
      <c r="Q24" s="1"/>
      <c r="R24" s="1"/>
      <c r="S24" s="67"/>
      <c r="T24" s="59"/>
      <c r="U24" s="1"/>
      <c r="V24" s="1" t="s">
        <v>127</v>
      </c>
    </row>
    <row r="25" spans="1:22" x14ac:dyDescent="0.4">
      <c r="A25" s="19">
        <f t="shared" si="2"/>
        <v>21</v>
      </c>
      <c r="B25" s="19" t="s">
        <v>21</v>
      </c>
      <c r="C25" s="19">
        <v>1</v>
      </c>
      <c r="D25" s="19">
        <v>120</v>
      </c>
      <c r="E25" s="12" t="s">
        <v>4</v>
      </c>
      <c r="F25" s="12" t="s">
        <v>96</v>
      </c>
      <c r="G25" s="22">
        <f t="shared" si="8"/>
        <v>28.2</v>
      </c>
      <c r="H25" s="39" t="s">
        <v>55</v>
      </c>
      <c r="I25" s="75">
        <v>7100</v>
      </c>
      <c r="J25" s="75">
        <v>1</v>
      </c>
      <c r="K25" s="53">
        <f t="shared" si="0"/>
        <v>7100</v>
      </c>
      <c r="L25" s="55">
        <f t="shared" si="1"/>
        <v>251.77304964539007</v>
      </c>
      <c r="M25" s="153" t="s">
        <v>117</v>
      </c>
      <c r="N25" s="154" t="s">
        <v>117</v>
      </c>
      <c r="O25" s="110"/>
      <c r="P25" s="83"/>
      <c r="Q25" s="83"/>
      <c r="R25" s="1"/>
      <c r="S25" s="111"/>
      <c r="T25" s="59"/>
      <c r="U25" s="1"/>
      <c r="V25" s="1" t="s">
        <v>127</v>
      </c>
    </row>
    <row r="26" spans="1:22" x14ac:dyDescent="0.4">
      <c r="A26" s="19">
        <f t="shared" si="2"/>
        <v>22</v>
      </c>
      <c r="B26" s="19" t="s">
        <v>21</v>
      </c>
      <c r="C26" s="19">
        <v>2</v>
      </c>
      <c r="D26" s="19">
        <v>201</v>
      </c>
      <c r="E26" s="12" t="s">
        <v>101</v>
      </c>
      <c r="F26" s="12" t="s">
        <v>104</v>
      </c>
      <c r="G26" s="22">
        <f>5.1*12</f>
        <v>61.199999999999996</v>
      </c>
      <c r="H26" s="79" t="s">
        <v>59</v>
      </c>
      <c r="I26" s="70">
        <v>7100</v>
      </c>
      <c r="J26" s="70">
        <v>2</v>
      </c>
      <c r="K26" s="70">
        <f t="shared" si="0"/>
        <v>14200</v>
      </c>
      <c r="L26" s="71">
        <f t="shared" si="1"/>
        <v>232.02614379084969</v>
      </c>
      <c r="M26" s="196"/>
      <c r="N26" s="196"/>
      <c r="O26" s="12"/>
      <c r="P26" s="1"/>
      <c r="Q26" s="1"/>
      <c r="R26" s="1"/>
      <c r="S26" s="59"/>
      <c r="T26" s="66"/>
      <c r="U26" s="1"/>
      <c r="V26" s="1" t="s">
        <v>127</v>
      </c>
    </row>
    <row r="27" spans="1:22" x14ac:dyDescent="0.4">
      <c r="A27" s="19">
        <f t="shared" si="2"/>
        <v>23</v>
      </c>
      <c r="B27" s="19" t="s">
        <v>21</v>
      </c>
      <c r="C27" s="19">
        <v>2</v>
      </c>
      <c r="D27" s="19">
        <v>202</v>
      </c>
      <c r="E27" s="12" t="s">
        <v>4</v>
      </c>
      <c r="F27" s="12" t="s">
        <v>96</v>
      </c>
      <c r="G27" s="22">
        <f>7.6*8</f>
        <v>60.8</v>
      </c>
      <c r="H27" s="48" t="s">
        <v>60</v>
      </c>
      <c r="I27" s="169">
        <v>7100</v>
      </c>
      <c r="J27" s="169">
        <v>2</v>
      </c>
      <c r="K27" s="169">
        <f t="shared" si="0"/>
        <v>14200</v>
      </c>
      <c r="L27" s="170">
        <f t="shared" si="1"/>
        <v>233.55263157894737</v>
      </c>
      <c r="M27" s="171"/>
      <c r="N27" s="171"/>
      <c r="O27" s="12"/>
      <c r="P27" s="1"/>
      <c r="Q27" s="1"/>
      <c r="R27" s="1"/>
      <c r="S27" s="59"/>
      <c r="T27" s="66"/>
      <c r="U27" s="1"/>
      <c r="V27" s="1" t="s">
        <v>127</v>
      </c>
    </row>
    <row r="28" spans="1:22" x14ac:dyDescent="0.4">
      <c r="A28" s="19">
        <f t="shared" si="2"/>
        <v>24</v>
      </c>
      <c r="B28" s="19" t="s">
        <v>21</v>
      </c>
      <c r="C28" s="19">
        <v>2</v>
      </c>
      <c r="D28" s="19">
        <v>203</v>
      </c>
      <c r="E28" s="12" t="s">
        <v>4</v>
      </c>
      <c r="F28" s="12" t="s">
        <v>96</v>
      </c>
      <c r="G28" s="22">
        <f>7.3*8</f>
        <v>58.4</v>
      </c>
      <c r="H28" s="48" t="s">
        <v>60</v>
      </c>
      <c r="I28" s="169">
        <v>7100</v>
      </c>
      <c r="J28" s="169">
        <v>2</v>
      </c>
      <c r="K28" s="169">
        <f t="shared" si="0"/>
        <v>14200</v>
      </c>
      <c r="L28" s="170">
        <f t="shared" si="1"/>
        <v>243.15068493150685</v>
      </c>
      <c r="M28" s="172">
        <f>SUM(K27:K28,K31:K34)</f>
        <v>56800</v>
      </c>
      <c r="N28" s="173" t="s">
        <v>81</v>
      </c>
      <c r="O28" s="33"/>
      <c r="P28" s="1"/>
      <c r="Q28" s="1"/>
      <c r="R28" s="1"/>
      <c r="S28" s="67"/>
      <c r="T28" s="66"/>
      <c r="U28" s="1"/>
      <c r="V28" s="1" t="s">
        <v>127</v>
      </c>
    </row>
    <row r="29" spans="1:22" x14ac:dyDescent="0.4">
      <c r="A29" s="19">
        <f t="shared" si="2"/>
        <v>25</v>
      </c>
      <c r="B29" s="19" t="s">
        <v>21</v>
      </c>
      <c r="C29" s="19">
        <v>2</v>
      </c>
      <c r="D29" s="19">
        <v>204</v>
      </c>
      <c r="E29" s="12" t="s">
        <v>119</v>
      </c>
      <c r="F29" s="12" t="s">
        <v>100</v>
      </c>
      <c r="G29" s="22">
        <f>7.5*14</f>
        <v>105</v>
      </c>
      <c r="H29" s="39" t="s">
        <v>61</v>
      </c>
      <c r="I29" s="53">
        <v>8000</v>
      </c>
      <c r="J29" s="53">
        <v>4</v>
      </c>
      <c r="K29" s="53">
        <f t="shared" si="0"/>
        <v>32000</v>
      </c>
      <c r="L29" s="55">
        <f t="shared" si="1"/>
        <v>304.76190476190476</v>
      </c>
      <c r="M29" s="40"/>
      <c r="N29" s="40"/>
      <c r="O29" s="33"/>
      <c r="P29" s="1"/>
      <c r="Q29" s="1"/>
      <c r="R29" s="1"/>
      <c r="S29" s="67"/>
      <c r="T29" s="66"/>
      <c r="U29" s="1"/>
      <c r="V29" s="1" t="s">
        <v>127</v>
      </c>
    </row>
    <row r="30" spans="1:22" x14ac:dyDescent="0.4">
      <c r="A30" s="19">
        <f t="shared" si="2"/>
        <v>26</v>
      </c>
      <c r="B30" s="19" t="s">
        <v>21</v>
      </c>
      <c r="C30" s="19">
        <v>2</v>
      </c>
      <c r="D30" s="19">
        <v>205</v>
      </c>
      <c r="E30" s="12" t="s">
        <v>119</v>
      </c>
      <c r="F30" s="12" t="s">
        <v>100</v>
      </c>
      <c r="G30" s="22">
        <f>7.5*14</f>
        <v>105</v>
      </c>
      <c r="H30" s="39" t="s">
        <v>61</v>
      </c>
      <c r="I30" s="53">
        <v>8000</v>
      </c>
      <c r="J30" s="53">
        <v>4</v>
      </c>
      <c r="K30" s="53">
        <f t="shared" si="0"/>
        <v>32000</v>
      </c>
      <c r="L30" s="55">
        <f t="shared" si="1"/>
        <v>304.76190476190476</v>
      </c>
      <c r="M30" s="163">
        <f>SUM(K29:K30)</f>
        <v>64000</v>
      </c>
      <c r="N30" s="51" t="s">
        <v>82</v>
      </c>
      <c r="O30" s="110"/>
      <c r="P30" s="83"/>
      <c r="Q30" s="83"/>
      <c r="R30" s="1"/>
      <c r="S30" s="67"/>
      <c r="T30" s="66"/>
      <c r="U30" s="117"/>
      <c r="V30" s="1" t="s">
        <v>127</v>
      </c>
    </row>
    <row r="31" spans="1:22" x14ac:dyDescent="0.4">
      <c r="A31" s="19">
        <f t="shared" si="2"/>
        <v>27</v>
      </c>
      <c r="B31" s="19" t="s">
        <v>21</v>
      </c>
      <c r="C31" s="19">
        <v>2</v>
      </c>
      <c r="D31" s="19" t="s">
        <v>11</v>
      </c>
      <c r="E31" s="12" t="s">
        <v>4</v>
      </c>
      <c r="F31" s="12" t="s">
        <v>96</v>
      </c>
      <c r="G31" s="22">
        <f>7.6*4</f>
        <v>30.4</v>
      </c>
      <c r="H31" s="48" t="s">
        <v>60</v>
      </c>
      <c r="I31" s="174">
        <v>7100</v>
      </c>
      <c r="J31" s="174">
        <v>1</v>
      </c>
      <c r="K31" s="169">
        <f t="shared" si="0"/>
        <v>7100</v>
      </c>
      <c r="L31" s="170">
        <f t="shared" si="1"/>
        <v>233.55263157894737</v>
      </c>
      <c r="M31" s="175" t="s">
        <v>117</v>
      </c>
      <c r="N31" s="175" t="s">
        <v>117</v>
      </c>
      <c r="O31" s="12"/>
      <c r="P31" s="1"/>
      <c r="Q31" s="1"/>
      <c r="R31" s="1"/>
      <c r="S31" s="59"/>
      <c r="T31" s="66"/>
      <c r="U31" s="1"/>
      <c r="V31" s="1" t="s">
        <v>127</v>
      </c>
    </row>
    <row r="32" spans="1:22" x14ac:dyDescent="0.4">
      <c r="A32" s="19">
        <f t="shared" si="2"/>
        <v>28</v>
      </c>
      <c r="B32" s="19" t="s">
        <v>21</v>
      </c>
      <c r="C32" s="19">
        <v>2</v>
      </c>
      <c r="D32" s="19" t="s">
        <v>12</v>
      </c>
      <c r="E32" s="12" t="s">
        <v>4</v>
      </c>
      <c r="F32" s="12" t="s">
        <v>96</v>
      </c>
      <c r="G32" s="22">
        <f t="shared" ref="G32:G34" si="9">7.6*4</f>
        <v>30.4</v>
      </c>
      <c r="H32" s="48" t="s">
        <v>60</v>
      </c>
      <c r="I32" s="174">
        <v>7100</v>
      </c>
      <c r="J32" s="174">
        <v>1</v>
      </c>
      <c r="K32" s="169">
        <f t="shared" si="0"/>
        <v>7100</v>
      </c>
      <c r="L32" s="170">
        <f t="shared" si="1"/>
        <v>233.55263157894737</v>
      </c>
      <c r="M32" s="176" t="s">
        <v>117</v>
      </c>
      <c r="N32" s="176" t="s">
        <v>117</v>
      </c>
      <c r="O32" s="33"/>
      <c r="P32" s="1"/>
      <c r="Q32" s="1"/>
      <c r="R32" s="1"/>
      <c r="S32" s="67"/>
      <c r="T32" s="59"/>
      <c r="U32" s="1"/>
      <c r="V32" s="1" t="s">
        <v>127</v>
      </c>
    </row>
    <row r="33" spans="1:22" x14ac:dyDescent="0.4">
      <c r="A33" s="19">
        <f t="shared" si="2"/>
        <v>29</v>
      </c>
      <c r="B33" s="19" t="s">
        <v>21</v>
      </c>
      <c r="C33" s="19">
        <v>2</v>
      </c>
      <c r="D33" s="19" t="s">
        <v>13</v>
      </c>
      <c r="E33" s="12" t="s">
        <v>4</v>
      </c>
      <c r="F33" s="12" t="s">
        <v>96</v>
      </c>
      <c r="G33" s="22">
        <f t="shared" si="9"/>
        <v>30.4</v>
      </c>
      <c r="H33" s="48" t="s">
        <v>60</v>
      </c>
      <c r="I33" s="174">
        <v>7100</v>
      </c>
      <c r="J33" s="174">
        <v>1</v>
      </c>
      <c r="K33" s="169">
        <f t="shared" si="0"/>
        <v>7100</v>
      </c>
      <c r="L33" s="170">
        <f t="shared" si="1"/>
        <v>233.55263157894737</v>
      </c>
      <c r="M33" s="176" t="s">
        <v>117</v>
      </c>
      <c r="N33" s="176" t="s">
        <v>117</v>
      </c>
      <c r="O33" s="33"/>
      <c r="P33" s="1"/>
      <c r="Q33" s="1"/>
      <c r="R33" s="1"/>
      <c r="S33" s="67"/>
      <c r="T33" s="59"/>
      <c r="U33" s="1"/>
      <c r="V33" s="1" t="s">
        <v>127</v>
      </c>
    </row>
    <row r="34" spans="1:22" x14ac:dyDescent="0.4">
      <c r="A34" s="19">
        <f t="shared" si="2"/>
        <v>30</v>
      </c>
      <c r="B34" s="19" t="s">
        <v>21</v>
      </c>
      <c r="C34" s="19">
        <v>2</v>
      </c>
      <c r="D34" s="19" t="s">
        <v>14</v>
      </c>
      <c r="E34" s="12" t="s">
        <v>4</v>
      </c>
      <c r="F34" s="12" t="s">
        <v>96</v>
      </c>
      <c r="G34" s="22">
        <f t="shared" si="9"/>
        <v>30.4</v>
      </c>
      <c r="H34" s="48" t="s">
        <v>60</v>
      </c>
      <c r="I34" s="174">
        <v>7100</v>
      </c>
      <c r="J34" s="174">
        <v>1</v>
      </c>
      <c r="K34" s="169">
        <f t="shared" si="0"/>
        <v>7100</v>
      </c>
      <c r="L34" s="170">
        <f t="shared" si="1"/>
        <v>233.55263157894737</v>
      </c>
      <c r="M34" s="176" t="s">
        <v>117</v>
      </c>
      <c r="N34" s="176" t="s">
        <v>117</v>
      </c>
      <c r="O34" s="12"/>
      <c r="P34" s="1"/>
      <c r="Q34" s="1"/>
      <c r="R34" s="1"/>
      <c r="S34" s="59"/>
      <c r="T34" s="59"/>
      <c r="U34" s="1"/>
      <c r="V34" s="1" t="s">
        <v>127</v>
      </c>
    </row>
    <row r="35" spans="1:22" x14ac:dyDescent="0.4">
      <c r="A35" s="19">
        <f t="shared" si="2"/>
        <v>31</v>
      </c>
      <c r="B35" s="19" t="s">
        <v>21</v>
      </c>
      <c r="C35" s="19">
        <v>2</v>
      </c>
      <c r="D35" s="19">
        <v>208</v>
      </c>
      <c r="E35" s="12" t="s">
        <v>102</v>
      </c>
      <c r="F35" s="12" t="s">
        <v>90</v>
      </c>
      <c r="G35" s="22">
        <f>10*7.5</f>
        <v>75</v>
      </c>
      <c r="H35" s="79" t="s">
        <v>59</v>
      </c>
      <c r="I35" s="70">
        <v>9000</v>
      </c>
      <c r="J35" s="70">
        <v>2</v>
      </c>
      <c r="K35" s="70">
        <f t="shared" si="0"/>
        <v>18000</v>
      </c>
      <c r="L35" s="71">
        <f t="shared" si="1"/>
        <v>240</v>
      </c>
      <c r="M35" s="195"/>
      <c r="N35" s="195"/>
      <c r="O35" s="12"/>
      <c r="P35" s="1"/>
      <c r="Q35" s="1"/>
      <c r="R35" s="1"/>
      <c r="S35" s="59"/>
      <c r="T35" s="66"/>
      <c r="U35" s="1"/>
      <c r="V35" s="1" t="s">
        <v>127</v>
      </c>
    </row>
    <row r="36" spans="1:22" x14ac:dyDescent="0.4">
      <c r="A36" s="19">
        <f t="shared" si="2"/>
        <v>32</v>
      </c>
      <c r="B36" s="19" t="s">
        <v>21</v>
      </c>
      <c r="C36" s="19">
        <v>2</v>
      </c>
      <c r="D36" s="19">
        <v>209</v>
      </c>
      <c r="E36" s="13" t="s">
        <v>120</v>
      </c>
      <c r="F36" s="12" t="s">
        <v>100</v>
      </c>
      <c r="G36" s="22">
        <f>7.6*8.1</f>
        <v>61.559999999999995</v>
      </c>
      <c r="H36" s="79" t="s">
        <v>59</v>
      </c>
      <c r="I36" s="70">
        <v>11200</v>
      </c>
      <c r="J36" s="70">
        <v>2</v>
      </c>
      <c r="K36" s="70">
        <f t="shared" si="0"/>
        <v>22400</v>
      </c>
      <c r="L36" s="71">
        <f t="shared" si="1"/>
        <v>363.87264457439898</v>
      </c>
      <c r="M36" s="46"/>
      <c r="N36" s="46"/>
      <c r="O36" s="12"/>
      <c r="P36" s="1"/>
      <c r="Q36" s="1"/>
      <c r="R36" s="1"/>
      <c r="S36" s="59"/>
      <c r="T36" s="66"/>
      <c r="U36" s="1"/>
      <c r="V36" s="1" t="s">
        <v>127</v>
      </c>
    </row>
    <row r="37" spans="1:22" x14ac:dyDescent="0.4">
      <c r="A37" s="19">
        <f t="shared" si="2"/>
        <v>33</v>
      </c>
      <c r="B37" s="19" t="s">
        <v>21</v>
      </c>
      <c r="C37" s="19">
        <v>2</v>
      </c>
      <c r="D37" s="19">
        <v>210</v>
      </c>
      <c r="E37" s="12" t="s">
        <v>121</v>
      </c>
      <c r="F37" s="12" t="s">
        <v>100</v>
      </c>
      <c r="G37" s="22">
        <v>40.799999999999997</v>
      </c>
      <c r="H37" s="79" t="s">
        <v>59</v>
      </c>
      <c r="I37" s="70">
        <v>11200</v>
      </c>
      <c r="J37" s="70">
        <v>1</v>
      </c>
      <c r="K37" s="70">
        <f t="shared" si="0"/>
        <v>11200</v>
      </c>
      <c r="L37" s="71">
        <f t="shared" si="1"/>
        <v>274.50980392156862</v>
      </c>
      <c r="M37" s="46"/>
      <c r="N37" s="46"/>
      <c r="O37" s="12"/>
      <c r="P37" s="1"/>
      <c r="Q37" s="1"/>
      <c r="R37" s="1"/>
      <c r="S37" s="59"/>
      <c r="T37" s="66"/>
      <c r="U37" s="1"/>
      <c r="V37" s="1" t="s">
        <v>127</v>
      </c>
    </row>
    <row r="38" spans="1:22" x14ac:dyDescent="0.4">
      <c r="A38" s="19">
        <f t="shared" si="2"/>
        <v>34</v>
      </c>
      <c r="B38" s="19" t="s">
        <v>21</v>
      </c>
      <c r="C38" s="19">
        <v>2</v>
      </c>
      <c r="D38" s="19">
        <v>210</v>
      </c>
      <c r="E38" s="12" t="s">
        <v>122</v>
      </c>
      <c r="F38" s="12" t="s">
        <v>100</v>
      </c>
      <c r="G38" s="22">
        <v>15.4</v>
      </c>
      <c r="H38" s="79" t="s">
        <v>59</v>
      </c>
      <c r="I38" s="70">
        <v>4500</v>
      </c>
      <c r="J38" s="70">
        <v>1</v>
      </c>
      <c r="K38" s="70">
        <f t="shared" ref="K38" si="10">I38*J38</f>
        <v>4500</v>
      </c>
      <c r="L38" s="71">
        <f t="shared" ref="L38" si="11">K38/G38</f>
        <v>292.20779220779218</v>
      </c>
      <c r="M38" s="46"/>
      <c r="N38" s="46"/>
      <c r="O38" s="12"/>
      <c r="P38" s="1"/>
      <c r="Q38" s="1"/>
      <c r="R38" s="1"/>
      <c r="S38" s="59"/>
      <c r="T38" s="66"/>
      <c r="U38" s="1"/>
      <c r="V38" s="1" t="s">
        <v>127</v>
      </c>
    </row>
    <row r="39" spans="1:22" x14ac:dyDescent="0.4">
      <c r="A39" s="19">
        <f t="shared" si="2"/>
        <v>35</v>
      </c>
      <c r="B39" s="19" t="s">
        <v>21</v>
      </c>
      <c r="C39" s="19">
        <v>2</v>
      </c>
      <c r="D39" s="19">
        <v>211</v>
      </c>
      <c r="E39" s="12" t="s">
        <v>123</v>
      </c>
      <c r="F39" s="12"/>
      <c r="G39" s="22">
        <v>24.8</v>
      </c>
      <c r="H39" s="79" t="s">
        <v>59</v>
      </c>
      <c r="I39" s="70">
        <v>7100</v>
      </c>
      <c r="J39" s="70">
        <v>1</v>
      </c>
      <c r="K39" s="70">
        <f t="shared" si="0"/>
        <v>7100</v>
      </c>
      <c r="L39" s="71">
        <f t="shared" si="1"/>
        <v>286.29032258064518</v>
      </c>
      <c r="M39" s="46"/>
      <c r="N39" s="46"/>
      <c r="O39" s="12"/>
      <c r="P39" s="1"/>
      <c r="Q39" s="1"/>
      <c r="R39" s="1"/>
      <c r="S39" s="59"/>
      <c r="T39" s="66"/>
      <c r="U39" s="1"/>
      <c r="V39" s="1" t="s">
        <v>127</v>
      </c>
    </row>
    <row r="40" spans="1:22" x14ac:dyDescent="0.4">
      <c r="A40" s="19">
        <f t="shared" si="2"/>
        <v>36</v>
      </c>
      <c r="B40" s="19" t="s">
        <v>21</v>
      </c>
      <c r="C40" s="19">
        <v>2</v>
      </c>
      <c r="D40" s="19">
        <v>211</v>
      </c>
      <c r="E40" s="12" t="s">
        <v>124</v>
      </c>
      <c r="F40" s="12"/>
      <c r="G40" s="22">
        <v>24.8</v>
      </c>
      <c r="H40" s="79" t="s">
        <v>59</v>
      </c>
      <c r="I40" s="70">
        <v>7100</v>
      </c>
      <c r="J40" s="70">
        <v>1</v>
      </c>
      <c r="K40" s="70">
        <f t="shared" ref="K40" si="12">I40*J40</f>
        <v>7100</v>
      </c>
      <c r="L40" s="71">
        <f t="shared" ref="L40" si="13">K40/G40</f>
        <v>286.29032258064518</v>
      </c>
      <c r="M40" s="46"/>
      <c r="N40" s="46"/>
      <c r="O40" s="12"/>
      <c r="P40" s="1"/>
      <c r="Q40" s="1"/>
      <c r="R40" s="1"/>
      <c r="S40" s="59"/>
      <c r="T40" s="66"/>
      <c r="U40" s="1"/>
      <c r="V40" s="1" t="s">
        <v>127</v>
      </c>
    </row>
    <row r="41" spans="1:22" x14ac:dyDescent="0.4">
      <c r="A41" s="19">
        <f t="shared" si="2"/>
        <v>37</v>
      </c>
      <c r="B41" s="19" t="s">
        <v>21</v>
      </c>
      <c r="C41" s="19">
        <v>2</v>
      </c>
      <c r="D41" s="19">
        <v>212</v>
      </c>
      <c r="E41" s="12" t="s">
        <v>3</v>
      </c>
      <c r="F41" s="140" t="s">
        <v>103</v>
      </c>
      <c r="G41" s="22">
        <f>6.2*3.2</f>
        <v>19.840000000000003</v>
      </c>
      <c r="H41" s="79" t="s">
        <v>59</v>
      </c>
      <c r="I41" s="70">
        <v>7100</v>
      </c>
      <c r="J41" s="70">
        <v>1</v>
      </c>
      <c r="K41" s="70">
        <f t="shared" si="0"/>
        <v>7100</v>
      </c>
      <c r="L41" s="71">
        <f t="shared" si="1"/>
        <v>357.86290322580641</v>
      </c>
      <c r="M41" s="166">
        <f>K26+SUM(K35:K41)</f>
        <v>91600</v>
      </c>
      <c r="N41" s="65" t="s">
        <v>116</v>
      </c>
      <c r="O41" s="12"/>
      <c r="P41" s="1"/>
      <c r="Q41" s="1"/>
      <c r="R41" s="1"/>
      <c r="S41" s="59"/>
      <c r="T41" s="66"/>
      <c r="U41" s="1"/>
      <c r="V41" s="1" t="s">
        <v>127</v>
      </c>
    </row>
    <row r="42" spans="1:22" x14ac:dyDescent="0.4">
      <c r="A42" s="19">
        <f t="shared" si="2"/>
        <v>38</v>
      </c>
      <c r="B42" s="19" t="s">
        <v>21</v>
      </c>
      <c r="C42" s="19">
        <v>3</v>
      </c>
      <c r="D42" s="19">
        <v>301</v>
      </c>
      <c r="E42" s="12" t="s">
        <v>119</v>
      </c>
      <c r="F42" s="12" t="s">
        <v>100</v>
      </c>
      <c r="G42" s="22">
        <f>12*12</f>
        <v>144</v>
      </c>
      <c r="H42" s="37" t="s">
        <v>62</v>
      </c>
      <c r="I42" s="72">
        <v>11200</v>
      </c>
      <c r="J42" s="72">
        <v>4</v>
      </c>
      <c r="K42" s="72">
        <f t="shared" si="0"/>
        <v>44800</v>
      </c>
      <c r="L42" s="73">
        <f t="shared" si="1"/>
        <v>311.11111111111109</v>
      </c>
      <c r="M42" s="158"/>
      <c r="N42" s="107"/>
      <c r="O42" s="33"/>
      <c r="P42" s="1"/>
      <c r="Q42" s="1"/>
      <c r="R42" s="1"/>
      <c r="S42" s="67"/>
      <c r="T42" s="66"/>
      <c r="U42" s="1"/>
      <c r="V42" s="1" t="s">
        <v>127</v>
      </c>
    </row>
    <row r="43" spans="1:22" ht="14.25" thickBot="1" x14ac:dyDescent="0.45">
      <c r="A43" s="27">
        <f t="shared" si="2"/>
        <v>39</v>
      </c>
      <c r="B43" s="27" t="s">
        <v>21</v>
      </c>
      <c r="C43" s="27">
        <v>3</v>
      </c>
      <c r="D43" s="27">
        <v>302</v>
      </c>
      <c r="E43" s="28" t="s">
        <v>126</v>
      </c>
      <c r="F43" s="28" t="s">
        <v>100</v>
      </c>
      <c r="G43" s="29">
        <f>12*12</f>
        <v>144</v>
      </c>
      <c r="H43" s="81" t="s">
        <v>62</v>
      </c>
      <c r="I43" s="159">
        <v>11200</v>
      </c>
      <c r="J43" s="159">
        <v>4</v>
      </c>
      <c r="K43" s="159">
        <f t="shared" si="0"/>
        <v>44800</v>
      </c>
      <c r="L43" s="160">
        <f t="shared" si="1"/>
        <v>311.11111111111109</v>
      </c>
      <c r="M43" s="161">
        <f>SUM(K42:K43)</f>
        <v>89600</v>
      </c>
      <c r="N43" s="82" t="s">
        <v>116</v>
      </c>
      <c r="O43" s="112"/>
      <c r="P43" s="113"/>
      <c r="Q43" s="114"/>
      <c r="R43" s="30"/>
      <c r="S43" s="129"/>
      <c r="T43" s="95"/>
      <c r="U43" s="130"/>
      <c r="V43" s="30" t="s">
        <v>127</v>
      </c>
    </row>
    <row r="44" spans="1:22" ht="14.25" thickTop="1" x14ac:dyDescent="0.4">
      <c r="A44" s="120">
        <f t="shared" si="2"/>
        <v>40</v>
      </c>
      <c r="B44" s="120" t="s">
        <v>24</v>
      </c>
      <c r="C44" s="120">
        <v>1</v>
      </c>
      <c r="D44" s="120">
        <v>101</v>
      </c>
      <c r="E44" s="26" t="s">
        <v>17</v>
      </c>
      <c r="F44" s="26" t="s">
        <v>89</v>
      </c>
      <c r="G44" s="122">
        <f>5.8*9.5</f>
        <v>55.1</v>
      </c>
      <c r="H44" s="106" t="s">
        <v>114</v>
      </c>
      <c r="I44" s="93">
        <v>11200</v>
      </c>
      <c r="J44" s="93">
        <v>1</v>
      </c>
      <c r="K44" s="93">
        <f t="shared" si="0"/>
        <v>11200</v>
      </c>
      <c r="L44" s="94">
        <f t="shared" si="1"/>
        <v>203.26678765880217</v>
      </c>
      <c r="M44" s="58"/>
      <c r="N44" s="58"/>
      <c r="O44" s="26"/>
      <c r="P44" s="5"/>
      <c r="Q44" s="5"/>
      <c r="R44" s="5"/>
      <c r="S44" s="61"/>
      <c r="T44" s="61"/>
      <c r="U44" s="5"/>
      <c r="V44" s="5" t="s">
        <v>129</v>
      </c>
    </row>
    <row r="45" spans="1:22" x14ac:dyDescent="0.4">
      <c r="A45" s="19">
        <f t="shared" si="2"/>
        <v>41</v>
      </c>
      <c r="B45" s="19" t="s">
        <v>23</v>
      </c>
      <c r="C45" s="19">
        <v>1</v>
      </c>
      <c r="D45" s="19">
        <v>102</v>
      </c>
      <c r="E45" s="12" t="s">
        <v>18</v>
      </c>
      <c r="F45" s="12" t="s">
        <v>89</v>
      </c>
      <c r="G45" s="22">
        <f>5.8*9</f>
        <v>52.199999999999996</v>
      </c>
      <c r="H45" s="105" t="s">
        <v>114</v>
      </c>
      <c r="I45" s="89">
        <v>11200</v>
      </c>
      <c r="J45" s="89">
        <v>1</v>
      </c>
      <c r="K45" s="89">
        <f t="shared" si="0"/>
        <v>11200</v>
      </c>
      <c r="L45" s="74">
        <f t="shared" si="1"/>
        <v>214.5593869731801</v>
      </c>
      <c r="M45" s="126"/>
      <c r="N45" s="69"/>
      <c r="O45" s="31"/>
      <c r="P45" s="1"/>
      <c r="Q45" s="1"/>
      <c r="R45" s="1"/>
      <c r="S45" s="66"/>
      <c r="T45" s="66"/>
      <c r="U45" s="1"/>
      <c r="V45" s="1" t="s">
        <v>129</v>
      </c>
    </row>
    <row r="46" spans="1:22" x14ac:dyDescent="0.4">
      <c r="A46" s="19">
        <f t="shared" ref="A46:A50" si="14">A45+1</f>
        <v>42</v>
      </c>
      <c r="B46" s="19" t="s">
        <v>23</v>
      </c>
      <c r="C46" s="19">
        <v>1</v>
      </c>
      <c r="D46" s="19">
        <v>103</v>
      </c>
      <c r="E46" s="12" t="s">
        <v>19</v>
      </c>
      <c r="F46" s="12" t="s">
        <v>89</v>
      </c>
      <c r="G46" s="22">
        <f>5.8*6</f>
        <v>34.799999999999997</v>
      </c>
      <c r="H46" s="105" t="s">
        <v>113</v>
      </c>
      <c r="I46" s="89">
        <v>8000</v>
      </c>
      <c r="J46" s="89">
        <v>1</v>
      </c>
      <c r="K46" s="89">
        <f t="shared" si="0"/>
        <v>8000</v>
      </c>
      <c r="L46" s="74">
        <f t="shared" si="1"/>
        <v>229.88505747126439</v>
      </c>
      <c r="M46" s="69"/>
      <c r="N46" s="59"/>
      <c r="O46" s="33"/>
      <c r="P46" s="1"/>
      <c r="Q46" s="1"/>
      <c r="R46" s="1"/>
      <c r="S46" s="67"/>
      <c r="T46" s="66"/>
      <c r="U46" s="1"/>
      <c r="V46" s="1" t="s">
        <v>129</v>
      </c>
    </row>
    <row r="47" spans="1:22" x14ac:dyDescent="0.4">
      <c r="A47" s="19">
        <f t="shared" si="14"/>
        <v>43</v>
      </c>
      <c r="B47" s="19" t="s">
        <v>23</v>
      </c>
      <c r="C47" s="19">
        <v>1</v>
      </c>
      <c r="D47" s="19">
        <v>152</v>
      </c>
      <c r="E47" s="12" t="s">
        <v>20</v>
      </c>
      <c r="F47" s="12" t="s">
        <v>89</v>
      </c>
      <c r="G47" s="22">
        <f>9.2*38.5-9.2*3/2-5.7*7.8</f>
        <v>295.94</v>
      </c>
      <c r="H47" s="44" t="s">
        <v>63</v>
      </c>
      <c r="I47" s="54">
        <v>16000</v>
      </c>
      <c r="J47" s="54">
        <v>5</v>
      </c>
      <c r="K47" s="54">
        <f t="shared" si="0"/>
        <v>80000</v>
      </c>
      <c r="L47" s="56">
        <f t="shared" si="1"/>
        <v>270.32506589173482</v>
      </c>
      <c r="M47" s="54">
        <f t="shared" ref="M47:M52" si="15">K47</f>
        <v>80000</v>
      </c>
      <c r="N47" s="165" t="s">
        <v>79</v>
      </c>
      <c r="O47" s="110"/>
      <c r="P47" s="83"/>
      <c r="Q47" s="111"/>
      <c r="R47" s="1"/>
      <c r="S47" s="67"/>
      <c r="T47" s="66"/>
      <c r="U47" s="117"/>
      <c r="V47" s="1" t="s">
        <v>127</v>
      </c>
    </row>
    <row r="48" spans="1:22" x14ac:dyDescent="0.4">
      <c r="A48" s="19">
        <f t="shared" si="14"/>
        <v>44</v>
      </c>
      <c r="B48" s="19" t="s">
        <v>23</v>
      </c>
      <c r="C48" s="19">
        <v>2</v>
      </c>
      <c r="D48" s="19">
        <v>201</v>
      </c>
      <c r="E48" s="12" t="s">
        <v>119</v>
      </c>
      <c r="F48" s="12" t="s">
        <v>100</v>
      </c>
      <c r="G48" s="22">
        <f>11.1*13.5</f>
        <v>149.85</v>
      </c>
      <c r="H48" s="47" t="s">
        <v>64</v>
      </c>
      <c r="I48" s="70">
        <v>16000</v>
      </c>
      <c r="J48" s="70">
        <v>3</v>
      </c>
      <c r="K48" s="70">
        <f t="shared" si="0"/>
        <v>48000</v>
      </c>
      <c r="L48" s="71">
        <f t="shared" si="1"/>
        <v>320.32032032032032</v>
      </c>
      <c r="M48" s="167">
        <f t="shared" si="15"/>
        <v>48000</v>
      </c>
      <c r="N48" s="168" t="s">
        <v>87</v>
      </c>
      <c r="O48" s="12"/>
      <c r="P48" s="1"/>
      <c r="Q48" s="1"/>
      <c r="R48" s="1"/>
      <c r="S48" s="59"/>
      <c r="T48" s="66"/>
      <c r="U48" s="1"/>
      <c r="V48" s="1" t="s">
        <v>127</v>
      </c>
    </row>
    <row r="49" spans="1:22" ht="14.25" thickBot="1" x14ac:dyDescent="0.45">
      <c r="A49" s="27">
        <f t="shared" si="14"/>
        <v>45</v>
      </c>
      <c r="B49" s="27" t="s">
        <v>23</v>
      </c>
      <c r="C49" s="27">
        <v>2</v>
      </c>
      <c r="D49" s="27">
        <v>202</v>
      </c>
      <c r="E49" s="28" t="s">
        <v>125</v>
      </c>
      <c r="F49" s="28" t="s">
        <v>100</v>
      </c>
      <c r="G49" s="29">
        <f>15*21.5</f>
        <v>322.5</v>
      </c>
      <c r="H49" s="49" t="s">
        <v>65</v>
      </c>
      <c r="I49" s="177">
        <v>16000</v>
      </c>
      <c r="J49" s="177">
        <v>6</v>
      </c>
      <c r="K49" s="177">
        <f t="shared" si="0"/>
        <v>96000</v>
      </c>
      <c r="L49" s="178">
        <f t="shared" si="1"/>
        <v>297.67441860465118</v>
      </c>
      <c r="M49" s="179">
        <f t="shared" si="15"/>
        <v>96000</v>
      </c>
      <c r="N49" s="180" t="s">
        <v>116</v>
      </c>
      <c r="O49" s="28"/>
      <c r="P49" s="30"/>
      <c r="Q49" s="30"/>
      <c r="R49" s="30"/>
      <c r="S49" s="95"/>
      <c r="T49" s="96"/>
      <c r="U49" s="30"/>
      <c r="V49" s="30" t="s">
        <v>127</v>
      </c>
    </row>
    <row r="50" spans="1:22" ht="14.25" thickTop="1" x14ac:dyDescent="0.4">
      <c r="A50" s="120">
        <f t="shared" si="14"/>
        <v>46</v>
      </c>
      <c r="B50" s="120" t="s">
        <v>26</v>
      </c>
      <c r="C50" s="120">
        <v>1</v>
      </c>
      <c r="D50" s="120" t="s">
        <v>10</v>
      </c>
      <c r="E50" s="26" t="s">
        <v>130</v>
      </c>
      <c r="F50" s="26" t="s">
        <v>109</v>
      </c>
      <c r="G50" s="189">
        <f>17*42-6.8*9/2</f>
        <v>683.4</v>
      </c>
      <c r="H50" s="50" t="s">
        <v>66</v>
      </c>
      <c r="I50" s="75">
        <v>16000</v>
      </c>
      <c r="J50" s="75">
        <v>6</v>
      </c>
      <c r="K50" s="75">
        <f t="shared" ref="K50:K67" si="16">I50*J50</f>
        <v>96000</v>
      </c>
      <c r="L50" s="76">
        <f t="shared" ref="L50:L67" si="17">K50/G50</f>
        <v>140.47410008779633</v>
      </c>
      <c r="M50" s="164">
        <f t="shared" si="15"/>
        <v>96000</v>
      </c>
      <c r="N50" s="43" t="s">
        <v>116</v>
      </c>
      <c r="O50" s="120"/>
      <c r="P50" s="5"/>
      <c r="Q50" s="5"/>
      <c r="R50" s="5"/>
      <c r="S50" s="121"/>
      <c r="T50" s="121"/>
      <c r="U50" s="5"/>
      <c r="V50" s="5" t="s">
        <v>127</v>
      </c>
    </row>
    <row r="51" spans="1:22" x14ac:dyDescent="0.4">
      <c r="A51" s="143">
        <f t="shared" ref="A51:A67" si="18">A50+1</f>
        <v>47</v>
      </c>
      <c r="B51" s="143" t="s">
        <v>26</v>
      </c>
      <c r="C51" s="143">
        <v>1</v>
      </c>
      <c r="D51" s="143" t="s">
        <v>10</v>
      </c>
      <c r="E51" s="26" t="s">
        <v>131</v>
      </c>
      <c r="F51" s="26" t="s">
        <v>109</v>
      </c>
      <c r="G51" s="190"/>
      <c r="H51" s="45" t="s">
        <v>67</v>
      </c>
      <c r="I51" s="77">
        <v>16000</v>
      </c>
      <c r="J51" s="77">
        <v>6</v>
      </c>
      <c r="K51" s="77">
        <f t="shared" ref="K51" si="19">I51*J51</f>
        <v>96000</v>
      </c>
      <c r="L51" s="78" t="e">
        <f t="shared" ref="L51" si="20">K51/G51</f>
        <v>#DIV/0!</v>
      </c>
      <c r="M51" s="162">
        <f t="shared" si="15"/>
        <v>96000</v>
      </c>
      <c r="N51" s="149" t="s">
        <v>116</v>
      </c>
      <c r="O51" s="143"/>
      <c r="P51" s="5"/>
      <c r="Q51" s="5"/>
      <c r="R51" s="5"/>
      <c r="S51" s="144"/>
      <c r="T51" s="144"/>
      <c r="U51" s="5"/>
      <c r="V51" s="1" t="s">
        <v>127</v>
      </c>
    </row>
    <row r="52" spans="1:22" x14ac:dyDescent="0.4">
      <c r="A52" s="19">
        <f t="shared" si="18"/>
        <v>48</v>
      </c>
      <c r="B52" s="19" t="s">
        <v>25</v>
      </c>
      <c r="C52" s="19">
        <v>1</v>
      </c>
      <c r="D52" s="19" t="s">
        <v>10</v>
      </c>
      <c r="E52" s="12" t="s">
        <v>38</v>
      </c>
      <c r="F52" s="12" t="s">
        <v>109</v>
      </c>
      <c r="G52" s="22">
        <f>10.8*3.5+3.3*11.5+10.8*4.5</f>
        <v>124.35</v>
      </c>
      <c r="H52" s="44" t="s">
        <v>68</v>
      </c>
      <c r="I52" s="54">
        <v>16000</v>
      </c>
      <c r="J52" s="54">
        <v>2</v>
      </c>
      <c r="K52" s="54">
        <f t="shared" si="16"/>
        <v>32000</v>
      </c>
      <c r="L52" s="56">
        <f t="shared" si="17"/>
        <v>257.3381584238038</v>
      </c>
      <c r="M52" s="184">
        <f t="shared" si="15"/>
        <v>32000</v>
      </c>
      <c r="N52" s="165" t="s">
        <v>80</v>
      </c>
      <c r="O52" s="19"/>
      <c r="P52" s="1"/>
      <c r="Q52" s="1"/>
      <c r="R52" s="1"/>
      <c r="S52" s="68"/>
      <c r="T52" s="68"/>
      <c r="U52" s="1"/>
      <c r="V52" s="1" t="s">
        <v>127</v>
      </c>
    </row>
    <row r="53" spans="1:22" hidden="1" x14ac:dyDescent="0.4">
      <c r="A53" s="181">
        <f t="shared" si="18"/>
        <v>49</v>
      </c>
      <c r="B53" s="181" t="s">
        <v>25</v>
      </c>
      <c r="C53" s="181">
        <v>1</v>
      </c>
      <c r="D53" s="181" t="s">
        <v>10</v>
      </c>
      <c r="E53" s="26" t="s">
        <v>105</v>
      </c>
      <c r="F53" s="26" t="s">
        <v>109</v>
      </c>
      <c r="G53" s="183">
        <f>5.1*11.5</f>
        <v>58.65</v>
      </c>
      <c r="H53" s="182"/>
      <c r="I53" s="93">
        <v>0</v>
      </c>
      <c r="J53" s="93">
        <v>0</v>
      </c>
      <c r="K53" s="93">
        <f t="shared" si="16"/>
        <v>0</v>
      </c>
      <c r="L53" s="94">
        <f t="shared" si="17"/>
        <v>0</v>
      </c>
      <c r="M53" s="93">
        <f>SUM(K50:K53)</f>
        <v>224000</v>
      </c>
      <c r="N53" s="91"/>
      <c r="O53" s="23"/>
      <c r="P53" s="5"/>
      <c r="Q53" s="5"/>
      <c r="R53" s="5"/>
      <c r="S53" s="91"/>
      <c r="T53" s="91"/>
      <c r="U53" s="5"/>
      <c r="V53" s="5"/>
    </row>
    <row r="54" spans="1:22" hidden="1" x14ac:dyDescent="0.4">
      <c r="A54" s="19">
        <f t="shared" si="18"/>
        <v>50</v>
      </c>
      <c r="B54" s="19" t="s">
        <v>25</v>
      </c>
      <c r="C54" s="19">
        <v>1</v>
      </c>
      <c r="D54" s="19" t="s">
        <v>10</v>
      </c>
      <c r="E54" s="12" t="s">
        <v>106</v>
      </c>
      <c r="F54" s="12" t="s">
        <v>109</v>
      </c>
      <c r="G54" s="22">
        <f>7*14.5</f>
        <v>101.5</v>
      </c>
      <c r="H54" s="68"/>
      <c r="I54" s="89">
        <v>0</v>
      </c>
      <c r="J54" s="89">
        <v>0</v>
      </c>
      <c r="K54" s="89">
        <f t="shared" si="16"/>
        <v>0</v>
      </c>
      <c r="L54" s="74">
        <f t="shared" si="17"/>
        <v>0</v>
      </c>
      <c r="M54" s="115"/>
      <c r="N54" s="97"/>
      <c r="O54" s="98"/>
      <c r="P54" s="1"/>
      <c r="Q54" s="1"/>
      <c r="R54" s="1"/>
      <c r="S54" s="97"/>
      <c r="T54" s="104"/>
      <c r="U54" s="1"/>
      <c r="V54" s="1"/>
    </row>
    <row r="55" spans="1:22" hidden="1" x14ac:dyDescent="0.4">
      <c r="A55" s="19">
        <f t="shared" si="18"/>
        <v>51</v>
      </c>
      <c r="B55" s="19" t="s">
        <v>25</v>
      </c>
      <c r="C55" s="19">
        <v>1</v>
      </c>
      <c r="D55" s="19" t="s">
        <v>10</v>
      </c>
      <c r="E55" s="12" t="s">
        <v>107</v>
      </c>
      <c r="F55" s="12" t="s">
        <v>109</v>
      </c>
      <c r="G55" s="22">
        <f>2.4*9.5</f>
        <v>22.8</v>
      </c>
      <c r="H55" s="68"/>
      <c r="I55" s="89">
        <v>0</v>
      </c>
      <c r="J55" s="89">
        <v>0</v>
      </c>
      <c r="K55" s="89">
        <f t="shared" si="16"/>
        <v>0</v>
      </c>
      <c r="L55" s="74">
        <f t="shared" si="17"/>
        <v>0</v>
      </c>
      <c r="M55" s="115"/>
      <c r="N55" s="97"/>
      <c r="O55" s="98"/>
      <c r="P55" s="1"/>
      <c r="Q55" s="1"/>
      <c r="R55" s="1"/>
      <c r="S55" s="97"/>
      <c r="T55" s="104"/>
      <c r="U55" s="1"/>
      <c r="V55" s="1"/>
    </row>
    <row r="56" spans="1:22" hidden="1" x14ac:dyDescent="0.4">
      <c r="A56" s="19">
        <f t="shared" si="18"/>
        <v>52</v>
      </c>
      <c r="B56" s="19" t="s">
        <v>25</v>
      </c>
      <c r="C56" s="19">
        <v>1</v>
      </c>
      <c r="D56" s="19" t="s">
        <v>10</v>
      </c>
      <c r="E56" s="12" t="s">
        <v>108</v>
      </c>
      <c r="F56" s="12" t="s">
        <v>109</v>
      </c>
      <c r="G56" s="22">
        <f>3*11.5</f>
        <v>34.5</v>
      </c>
      <c r="H56" s="68"/>
      <c r="I56" s="89">
        <v>0</v>
      </c>
      <c r="J56" s="89">
        <v>0</v>
      </c>
      <c r="K56" s="89">
        <f t="shared" si="16"/>
        <v>0</v>
      </c>
      <c r="L56" s="74">
        <f t="shared" si="17"/>
        <v>0</v>
      </c>
      <c r="M56" s="115"/>
      <c r="N56" s="97"/>
      <c r="O56" s="98"/>
      <c r="P56" s="1"/>
      <c r="Q56" s="1"/>
      <c r="R56" s="1"/>
      <c r="S56" s="97"/>
      <c r="T56" s="104"/>
      <c r="U56" s="1"/>
      <c r="V56" s="1"/>
    </row>
    <row r="57" spans="1:22" hidden="1" x14ac:dyDescent="0.4">
      <c r="A57" s="19">
        <f t="shared" si="18"/>
        <v>53</v>
      </c>
      <c r="B57" s="19" t="s">
        <v>25</v>
      </c>
      <c r="C57" s="19">
        <v>1</v>
      </c>
      <c r="D57" s="19" t="s">
        <v>10</v>
      </c>
      <c r="E57" s="12" t="s">
        <v>35</v>
      </c>
      <c r="F57" s="12" t="s">
        <v>109</v>
      </c>
      <c r="G57" s="22">
        <f>6*3.4+1.1*1.8</f>
        <v>22.38</v>
      </c>
      <c r="H57" s="105"/>
      <c r="I57" s="89">
        <v>0</v>
      </c>
      <c r="J57" s="89">
        <v>0</v>
      </c>
      <c r="K57" s="89"/>
      <c r="L57" s="74"/>
      <c r="M57" s="115"/>
      <c r="N57" s="97"/>
      <c r="O57" s="33"/>
      <c r="P57" s="83"/>
      <c r="Q57" s="83"/>
      <c r="R57" s="1"/>
      <c r="S57" s="62"/>
      <c r="T57" s="104"/>
      <c r="U57" s="1"/>
      <c r="V57" s="1"/>
    </row>
    <row r="58" spans="1:22" hidden="1" x14ac:dyDescent="0.4">
      <c r="A58" s="19">
        <f t="shared" si="18"/>
        <v>54</v>
      </c>
      <c r="B58" s="19" t="s">
        <v>25</v>
      </c>
      <c r="C58" s="19">
        <v>1</v>
      </c>
      <c r="D58" s="19" t="s">
        <v>10</v>
      </c>
      <c r="E58" s="12" t="s">
        <v>36</v>
      </c>
      <c r="F58" s="12" t="s">
        <v>109</v>
      </c>
      <c r="G58" s="22">
        <f>5.5*2.2</f>
        <v>12.100000000000001</v>
      </c>
      <c r="H58" s="105" t="s">
        <v>113</v>
      </c>
      <c r="I58" s="89">
        <v>0</v>
      </c>
      <c r="J58" s="89">
        <v>0</v>
      </c>
      <c r="K58" s="89">
        <f t="shared" si="16"/>
        <v>0</v>
      </c>
      <c r="L58" s="74">
        <f t="shared" si="17"/>
        <v>0</v>
      </c>
      <c r="M58" s="99"/>
      <c r="N58" s="99"/>
      <c r="O58" s="1"/>
      <c r="P58" s="1"/>
      <c r="Q58" s="1"/>
      <c r="R58" s="1"/>
      <c r="S58" s="99"/>
      <c r="T58" s="104"/>
      <c r="U58" s="1"/>
      <c r="V58" s="1"/>
    </row>
    <row r="59" spans="1:22" hidden="1" x14ac:dyDescent="0.4">
      <c r="A59" s="19">
        <f t="shared" si="18"/>
        <v>55</v>
      </c>
      <c r="B59" s="19" t="s">
        <v>25</v>
      </c>
      <c r="C59" s="19">
        <v>1</v>
      </c>
      <c r="D59" s="19" t="s">
        <v>10</v>
      </c>
      <c r="E59" s="12" t="s">
        <v>51</v>
      </c>
      <c r="F59" s="12" t="s">
        <v>109</v>
      </c>
      <c r="G59" s="22">
        <f>2*2.4</f>
        <v>4.8</v>
      </c>
      <c r="H59" s="105" t="s">
        <v>113</v>
      </c>
      <c r="I59" s="89">
        <v>0</v>
      </c>
      <c r="J59" s="89">
        <v>0</v>
      </c>
      <c r="K59" s="89">
        <f t="shared" si="16"/>
        <v>0</v>
      </c>
      <c r="L59" s="128">
        <f t="shared" si="17"/>
        <v>0</v>
      </c>
      <c r="M59" s="119">
        <f>SUM(K54:K56,K58:K59)</f>
        <v>0</v>
      </c>
      <c r="N59" s="69"/>
      <c r="O59" s="1"/>
      <c r="P59" s="1"/>
      <c r="Q59" s="1"/>
      <c r="R59" s="1"/>
      <c r="S59" s="99"/>
      <c r="T59" s="104"/>
      <c r="U59" s="1"/>
      <c r="V59" s="1"/>
    </row>
    <row r="60" spans="1:22" hidden="1" x14ac:dyDescent="0.4">
      <c r="A60" s="19">
        <f t="shared" si="18"/>
        <v>56</v>
      </c>
      <c r="B60" s="19" t="s">
        <v>25</v>
      </c>
      <c r="C60" s="19">
        <v>1</v>
      </c>
      <c r="D60" s="19" t="s">
        <v>10</v>
      </c>
      <c r="E60" s="12" t="s">
        <v>110</v>
      </c>
      <c r="F60" s="12" t="s">
        <v>109</v>
      </c>
      <c r="G60" s="22">
        <f>10*14.5+5*9.6</f>
        <v>193</v>
      </c>
      <c r="H60" s="105" t="s">
        <v>113</v>
      </c>
      <c r="I60" s="89">
        <v>0</v>
      </c>
      <c r="J60" s="89">
        <v>0</v>
      </c>
      <c r="K60" s="89">
        <f t="shared" si="16"/>
        <v>0</v>
      </c>
      <c r="L60" s="74">
        <f t="shared" si="17"/>
        <v>0</v>
      </c>
      <c r="M60" s="127"/>
      <c r="N60" s="127"/>
      <c r="O60" s="100"/>
      <c r="P60" s="1"/>
      <c r="Q60" s="1"/>
      <c r="R60" s="1"/>
      <c r="S60" s="101"/>
      <c r="T60" s="66"/>
      <c r="U60" s="1"/>
      <c r="V60" s="1"/>
    </row>
    <row r="61" spans="1:22" hidden="1" x14ac:dyDescent="0.4">
      <c r="A61" s="19">
        <f t="shared" si="18"/>
        <v>57</v>
      </c>
      <c r="B61" s="19" t="s">
        <v>25</v>
      </c>
      <c r="C61" s="19">
        <v>1</v>
      </c>
      <c r="D61" s="19" t="s">
        <v>10</v>
      </c>
      <c r="E61" s="12" t="s">
        <v>48</v>
      </c>
      <c r="F61" s="140" t="s">
        <v>50</v>
      </c>
      <c r="G61" s="22">
        <f>3.6*6.9</f>
        <v>24.840000000000003</v>
      </c>
      <c r="H61" s="105" t="s">
        <v>113</v>
      </c>
      <c r="I61" s="89">
        <v>0</v>
      </c>
      <c r="J61" s="89">
        <v>0</v>
      </c>
      <c r="K61" s="89">
        <f t="shared" si="16"/>
        <v>0</v>
      </c>
      <c r="L61" s="74">
        <f t="shared" si="17"/>
        <v>0</v>
      </c>
      <c r="M61" s="99"/>
      <c r="N61" s="99"/>
      <c r="O61" s="1"/>
      <c r="P61" s="1"/>
      <c r="Q61" s="1"/>
      <c r="R61" s="1"/>
      <c r="S61" s="99"/>
      <c r="T61" s="66"/>
      <c r="U61" s="1"/>
      <c r="V61" s="1"/>
    </row>
    <row r="62" spans="1:22" hidden="1" x14ac:dyDescent="0.4">
      <c r="A62" s="19">
        <f t="shared" si="18"/>
        <v>58</v>
      </c>
      <c r="B62" s="19" t="s">
        <v>25</v>
      </c>
      <c r="C62" s="19">
        <v>1</v>
      </c>
      <c r="D62" s="19" t="s">
        <v>10</v>
      </c>
      <c r="E62" s="12" t="s">
        <v>112</v>
      </c>
      <c r="F62" s="140"/>
      <c r="G62" s="22"/>
      <c r="H62" s="105" t="s">
        <v>113</v>
      </c>
      <c r="I62" s="89">
        <v>0</v>
      </c>
      <c r="J62" s="89">
        <v>0</v>
      </c>
      <c r="K62" s="89"/>
      <c r="L62" s="74"/>
      <c r="M62" s="99"/>
      <c r="N62" s="99"/>
      <c r="O62" s="1"/>
      <c r="P62" s="1"/>
      <c r="Q62" s="1"/>
      <c r="R62" s="1"/>
      <c r="S62" s="99"/>
      <c r="T62" s="66"/>
      <c r="U62" s="1"/>
      <c r="V62" s="1"/>
    </row>
    <row r="63" spans="1:22" hidden="1" x14ac:dyDescent="0.4">
      <c r="A63" s="19">
        <f t="shared" si="18"/>
        <v>59</v>
      </c>
      <c r="B63" s="19" t="s">
        <v>25</v>
      </c>
      <c r="C63" s="19">
        <v>1</v>
      </c>
      <c r="D63" s="19" t="s">
        <v>10</v>
      </c>
      <c r="E63" s="12" t="s">
        <v>49</v>
      </c>
      <c r="F63" s="12"/>
      <c r="G63" s="22">
        <f>3*2.4+4.9*2.4</f>
        <v>18.96</v>
      </c>
      <c r="H63" s="105" t="s">
        <v>113</v>
      </c>
      <c r="I63" s="89">
        <v>0</v>
      </c>
      <c r="J63" s="89">
        <v>0</v>
      </c>
      <c r="K63" s="89">
        <f t="shared" si="16"/>
        <v>0</v>
      </c>
      <c r="L63" s="74">
        <f t="shared" si="17"/>
        <v>0</v>
      </c>
      <c r="M63" s="99"/>
      <c r="N63" s="99"/>
      <c r="O63" s="1"/>
      <c r="P63" s="1"/>
      <c r="Q63" s="1"/>
      <c r="R63" s="1"/>
      <c r="S63" s="99"/>
      <c r="T63" s="66"/>
      <c r="U63" s="1"/>
      <c r="V63" s="1"/>
    </row>
    <row r="64" spans="1:22" x14ac:dyDescent="0.4">
      <c r="A64" s="19">
        <f t="shared" si="18"/>
        <v>60</v>
      </c>
      <c r="B64" s="19" t="s">
        <v>25</v>
      </c>
      <c r="C64" s="19">
        <v>1</v>
      </c>
      <c r="D64" s="19" t="s">
        <v>10</v>
      </c>
      <c r="E64" s="12" t="s">
        <v>37</v>
      </c>
      <c r="F64" s="12" t="s">
        <v>44</v>
      </c>
      <c r="G64" s="22">
        <f>9.75*6.5+11.3*24</f>
        <v>334.57500000000005</v>
      </c>
      <c r="H64" s="105" t="s">
        <v>115</v>
      </c>
      <c r="I64" s="89">
        <v>25000</v>
      </c>
      <c r="J64" s="89">
        <v>4</v>
      </c>
      <c r="K64" s="89">
        <f t="shared" si="16"/>
        <v>100000</v>
      </c>
      <c r="L64" s="74">
        <f t="shared" si="17"/>
        <v>298.88664723903457</v>
      </c>
      <c r="M64" s="99"/>
      <c r="N64" s="99"/>
      <c r="O64" s="110" t="s">
        <v>52</v>
      </c>
      <c r="P64" s="83" t="s">
        <v>86</v>
      </c>
      <c r="Q64" s="83" t="s">
        <v>118</v>
      </c>
      <c r="R64" s="1"/>
      <c r="S64" s="111" t="s">
        <v>84</v>
      </c>
      <c r="T64" s="66"/>
      <c r="U64" s="1"/>
      <c r="V64" s="1" t="s">
        <v>134</v>
      </c>
    </row>
    <row r="65" spans="1:21" ht="14.25" hidden="1" thickTop="1" x14ac:dyDescent="0.4">
      <c r="A65" s="120">
        <f t="shared" si="18"/>
        <v>61</v>
      </c>
      <c r="B65" s="120" t="s">
        <v>88</v>
      </c>
      <c r="C65" s="120">
        <v>2</v>
      </c>
      <c r="D65" s="120" t="s">
        <v>27</v>
      </c>
      <c r="E65" s="26" t="s">
        <v>33</v>
      </c>
      <c r="F65" s="26" t="s">
        <v>91</v>
      </c>
      <c r="G65" s="122">
        <f>3.6*3.96</f>
        <v>14.256</v>
      </c>
      <c r="H65" s="106" t="s">
        <v>113</v>
      </c>
      <c r="I65" s="93">
        <v>0</v>
      </c>
      <c r="J65" s="93">
        <v>0</v>
      </c>
      <c r="K65" s="93">
        <f t="shared" si="16"/>
        <v>0</v>
      </c>
      <c r="L65" s="94">
        <f t="shared" si="17"/>
        <v>0</v>
      </c>
      <c r="M65" s="93"/>
      <c r="N65" s="118"/>
      <c r="O65" s="131"/>
      <c r="P65" s="5"/>
      <c r="Q65" s="5"/>
      <c r="R65" s="5"/>
      <c r="S65" s="102"/>
      <c r="T65" s="102"/>
      <c r="U65" s="5"/>
    </row>
    <row r="66" spans="1:21" ht="14.25" hidden="1" thickBot="1" x14ac:dyDescent="0.45">
      <c r="A66" s="27">
        <f t="shared" si="18"/>
        <v>62</v>
      </c>
      <c r="B66" s="27" t="s">
        <v>88</v>
      </c>
      <c r="C66" s="27">
        <v>2</v>
      </c>
      <c r="D66" s="27" t="s">
        <v>10</v>
      </c>
      <c r="E66" s="28" t="s">
        <v>34</v>
      </c>
      <c r="F66" s="28" t="s">
        <v>91</v>
      </c>
      <c r="G66" s="29">
        <f>5*3</f>
        <v>15</v>
      </c>
      <c r="H66" s="125" t="s">
        <v>113</v>
      </c>
      <c r="I66" s="123">
        <v>0</v>
      </c>
      <c r="J66" s="123">
        <v>0</v>
      </c>
      <c r="K66" s="123">
        <f t="shared" si="16"/>
        <v>0</v>
      </c>
      <c r="L66" s="124">
        <f t="shared" si="17"/>
        <v>0</v>
      </c>
      <c r="M66" s="90"/>
      <c r="N66" s="132"/>
      <c r="O66" s="34"/>
      <c r="P66" s="30"/>
      <c r="Q66" s="30"/>
      <c r="R66" s="30"/>
      <c r="S66" s="63"/>
      <c r="T66" s="96"/>
      <c r="U66" s="30"/>
    </row>
    <row r="67" spans="1:21" ht="14.25" hidden="1" thickTop="1" x14ac:dyDescent="0.4">
      <c r="A67" s="120">
        <f t="shared" si="18"/>
        <v>63</v>
      </c>
      <c r="B67" s="120" t="s">
        <v>32</v>
      </c>
      <c r="C67" s="120">
        <v>1</v>
      </c>
      <c r="D67" s="120" t="s">
        <v>27</v>
      </c>
      <c r="E67" s="26" t="s">
        <v>111</v>
      </c>
      <c r="F67" s="26" t="s">
        <v>44</v>
      </c>
      <c r="G67" s="122">
        <f>8*8*3.14/4</f>
        <v>50.24</v>
      </c>
      <c r="H67" s="142" t="s">
        <v>113</v>
      </c>
      <c r="I67" s="133">
        <v>0</v>
      </c>
      <c r="J67" s="133">
        <v>0</v>
      </c>
      <c r="K67" s="133">
        <f t="shared" si="16"/>
        <v>0</v>
      </c>
      <c r="L67" s="134">
        <f t="shared" si="17"/>
        <v>0</v>
      </c>
      <c r="M67" s="133"/>
      <c r="N67" s="109"/>
      <c r="O67" s="135"/>
      <c r="P67" s="136"/>
      <c r="Q67" s="136"/>
      <c r="R67" s="137"/>
      <c r="S67" s="138"/>
      <c r="T67" s="103"/>
      <c r="U67" s="139"/>
    </row>
    <row r="68" spans="1:21" ht="16.5" customHeight="1" x14ac:dyDescent="0.4">
      <c r="A68" s="21"/>
      <c r="B68" s="21"/>
      <c r="C68" s="21"/>
      <c r="D68" s="21"/>
      <c r="E68" s="18"/>
      <c r="F68" s="18"/>
      <c r="G68" s="24">
        <f>SUM(G5:G64)</f>
        <v>4422.1050000000005</v>
      </c>
    </row>
    <row r="69" spans="1:21" ht="16.5" customHeight="1" x14ac:dyDescent="0.4">
      <c r="A69" s="185" t="s">
        <v>135</v>
      </c>
      <c r="B69" s="6"/>
      <c r="C69" s="6"/>
      <c r="D69" s="6"/>
      <c r="E69" s="7"/>
      <c r="F69" s="7"/>
      <c r="G69" s="11"/>
    </row>
    <row r="92" spans="22:22" x14ac:dyDescent="0.4">
      <c r="V92" s="8"/>
    </row>
  </sheetData>
  <mergeCells count="12">
    <mergeCell ref="V3:V4"/>
    <mergeCell ref="G50:G51"/>
    <mergeCell ref="Q3:Q4"/>
    <mergeCell ref="R3:R4"/>
    <mergeCell ref="U3:U4"/>
    <mergeCell ref="O3:O4"/>
    <mergeCell ref="P3:P4"/>
    <mergeCell ref="A3:A4"/>
    <mergeCell ref="B3:B4"/>
    <mergeCell ref="C3:C4"/>
    <mergeCell ref="D3:D4"/>
    <mergeCell ref="E3:E4"/>
  </mergeCells>
  <phoneticPr fontId="1"/>
  <pageMargins left="1.1811023622047245" right="1.1811023622047245" top="0.59055118110236227" bottom="0.59055118110236227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A棟</vt:lpstr>
      <vt:lpstr>A棟!Print_Area</vt:lpstr>
      <vt:lpstr>A棟!Print_Titles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藤木　良和</dc:creator>
  <cp:lastModifiedBy>福永　正</cp:lastModifiedBy>
  <cp:lastPrinted>2021-07-25T05:26:42Z</cp:lastPrinted>
  <dcterms:created xsi:type="dcterms:W3CDTF">2018-12-25T07:18:21Z</dcterms:created>
  <dcterms:modified xsi:type="dcterms:W3CDTF">2021-08-31T09:36:47Z</dcterms:modified>
</cp:coreProperties>
</file>